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veena_387uulq\Downloads\"/>
    </mc:Choice>
  </mc:AlternateContent>
  <xr:revisionPtr revIDLastSave="0" documentId="13_ncr:1_{6C9C273F-D987-459B-835F-80ECAC026E32}" xr6:coauthVersionLast="40" xr6:coauthVersionMax="40" xr10:uidLastSave="{00000000-0000-0000-0000-000000000000}"/>
  <bookViews>
    <workbookView xWindow="0" yWindow="0" windowWidth="14380" windowHeight="4050" xr2:uid="{00000000-000D-0000-FFFF-FFFF00000000}"/>
  </bookViews>
  <sheets>
    <sheet name="Input Worksheet" sheetId="1" r:id="rId1"/>
    <sheet name="Time &amp; Labor" sheetId="2" r:id="rId2"/>
    <sheet name="Drug Cost Savings" sheetId="5" r:id="rId3"/>
    <sheet name="Summary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2" l="1"/>
  <c r="B16" i="2"/>
  <c r="B14" i="2"/>
  <c r="B11" i="2"/>
  <c r="D38" i="1"/>
  <c r="B38" i="1" s="1"/>
  <c r="B10" i="2" s="1"/>
  <c r="B17" i="2" s="1"/>
  <c r="B18" i="2" s="1"/>
  <c r="B20" i="2" s="1"/>
  <c r="B12" i="2" l="1"/>
  <c r="B13" i="2" s="1"/>
  <c r="B15" i="2" s="1"/>
  <c r="B53" i="1"/>
  <c r="B5" i="5"/>
  <c r="B4" i="5" l="1"/>
  <c r="E6" i="1"/>
  <c r="B6" i="5" s="1"/>
  <c r="B7" i="5"/>
  <c r="B39" i="2"/>
  <c r="D63" i="1"/>
  <c r="D62" i="1"/>
  <c r="D61" i="1"/>
  <c r="D60" i="1"/>
  <c r="D59" i="1"/>
  <c r="D58" i="1"/>
  <c r="E64" i="1"/>
  <c r="B64" i="1" s="1"/>
  <c r="E24" i="2" s="1"/>
  <c r="E52" i="1"/>
  <c r="B52" i="1" s="1"/>
  <c r="B24" i="2" s="1"/>
  <c r="D52" i="1"/>
  <c r="F14" i="1"/>
  <c r="E14" i="1"/>
  <c r="F12" i="1"/>
  <c r="B30" i="2" s="1"/>
  <c r="E12" i="1"/>
  <c r="B25" i="2" s="1"/>
  <c r="B131" i="2"/>
  <c r="B8" i="1"/>
  <c r="B15" i="1" s="1"/>
  <c r="B5" i="1"/>
  <c r="B11" i="1" s="1"/>
  <c r="B3" i="2"/>
  <c r="B42" i="2" l="1"/>
  <c r="B47" i="2"/>
  <c r="E31" i="2"/>
  <c r="E32" i="2" s="1"/>
  <c r="E28" i="2"/>
  <c r="B28" i="2"/>
  <c r="E33" i="2"/>
  <c r="B76" i="1"/>
  <c r="B86" i="1" s="1"/>
  <c r="B33" i="2"/>
  <c r="B31" i="2"/>
  <c r="B32" i="2" s="1"/>
  <c r="E26" i="2"/>
  <c r="E27" i="2" s="1"/>
  <c r="B26" i="2"/>
  <c r="B27" i="2" s="1"/>
  <c r="B12" i="1"/>
  <c r="B13" i="1"/>
  <c r="B14" i="1"/>
  <c r="B7" i="2"/>
  <c r="F7" i="2" s="1"/>
  <c r="B6" i="2"/>
  <c r="F6" i="2" s="1"/>
  <c r="B5" i="2"/>
  <c r="F5" i="2" s="1"/>
  <c r="B79" i="1"/>
  <c r="E34" i="2" l="1"/>
  <c r="B3" i="5"/>
  <c r="B9" i="5" s="1"/>
  <c r="B6" i="7" s="1"/>
  <c r="B38" i="2"/>
  <c r="B45" i="2" s="1"/>
  <c r="B46" i="2" s="1"/>
  <c r="B48" i="2" s="1"/>
  <c r="E29" i="2"/>
  <c r="B34" i="2"/>
  <c r="B29" i="2"/>
  <c r="B77" i="1"/>
  <c r="B21" i="2"/>
  <c r="B2" i="7" s="1"/>
  <c r="E6" i="2"/>
  <c r="E7" i="2"/>
  <c r="E5" i="2"/>
  <c r="D64" i="1"/>
  <c r="E35" i="2" l="1"/>
  <c r="B4" i="7" s="1"/>
  <c r="B35" i="2"/>
  <c r="B3" i="7" s="1"/>
  <c r="B40" i="2"/>
  <c r="B41" i="2" s="1"/>
  <c r="B43" i="2" s="1"/>
  <c r="B49" i="2" s="1"/>
  <c r="B5" i="7" s="1"/>
  <c r="B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Lang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Dave Lang:</t>
        </r>
        <r>
          <rPr>
            <sz val="9"/>
            <color indexed="81"/>
            <rFont val="Tahoma"/>
            <family val="2"/>
          </rPr>
          <t xml:space="preserve">
Type in your pharmacies data into all green cells.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Dave Lang:</t>
        </r>
        <r>
          <rPr>
            <sz val="9"/>
            <color indexed="81"/>
            <rFont val="Tahoma"/>
            <family val="2"/>
          </rPr>
          <t xml:space="preserve">
These colored cells do not affect calculations.  They help provide an understanding of the pharmacy's operations.</t>
        </r>
      </text>
    </comment>
    <comment ref="B4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Dave Lang:</t>
        </r>
        <r>
          <rPr>
            <sz val="9"/>
            <color indexed="81"/>
            <rFont val="Tahoma"/>
            <family val="2"/>
          </rPr>
          <t xml:space="preserve">
For all pink cells, copy the value from the appropriate cell, as described in the adjacent cell.</t>
        </r>
      </text>
    </comment>
  </commentList>
</comments>
</file>

<file path=xl/sharedStrings.xml><?xml version="1.0" encoding="utf-8"?>
<sst xmlns="http://schemas.openxmlformats.org/spreadsheetml/2006/main" count="248" uniqueCount="169">
  <si>
    <t>Does your pharmacy have an automated system?</t>
  </si>
  <si>
    <t>% of prescriptions for non-countable medications?</t>
  </si>
  <si>
    <t>Your Response</t>
  </si>
  <si>
    <t>How many medications are included in your automated system?</t>
  </si>
  <si>
    <t>What Pharmacy Management System (PMS) do you utilize?</t>
  </si>
  <si>
    <t>Does your PMS have integrated workflow functionality?</t>
  </si>
  <si>
    <t>How many prescriptions do you fill per day on average?</t>
  </si>
  <si>
    <t>What utilization rate are you getting from your automation (% of total)?</t>
  </si>
  <si>
    <t>Does your PMS offer perpetual inventory management functionality?</t>
  </si>
  <si>
    <t>Do you utilize that functionality to make inventory ordering decisions?</t>
  </si>
  <si>
    <t>Does your perpetual inventory system rely upon having accurate on-hand positions within the PMS?</t>
  </si>
  <si>
    <t>On a scale of 1 to 10, how accurate are your on-hand inventory positions within your PMS?</t>
  </si>
  <si>
    <t xml:space="preserve">   CIIs</t>
  </si>
  <si>
    <t xml:space="preserve">   CIIIs</t>
  </si>
  <si>
    <t xml:space="preserve">   CIVs</t>
  </si>
  <si>
    <t xml:space="preserve">   CVs</t>
  </si>
  <si>
    <t xml:space="preserve">   All Medications</t>
  </si>
  <si>
    <t xml:space="preserve">   Expensive Medications</t>
  </si>
  <si>
    <t>On average, how many double-counts do you perform per day?</t>
  </si>
  <si>
    <t>Do you perform double-counts on any of the following types of prescriptions?</t>
  </si>
  <si>
    <t>Do you back-count stock bottles from which the following medications were dispensed?</t>
  </si>
  <si>
    <t>COUNTING &amp; POURING RELATED</t>
  </si>
  <si>
    <t>Does your organization investigate inventory discrepencies for controlled medications?</t>
  </si>
  <si>
    <t>Which classification warrants investigation?</t>
  </si>
  <si>
    <t>On average, how many inventory discrepancy investigations do you conduct per year?</t>
  </si>
  <si>
    <t>What job titles are involved in inventory discrepency investigations?</t>
  </si>
  <si>
    <t>How much time does an inventory discrepency investigation take per occurrence?</t>
  </si>
  <si>
    <t>Do you double count prescriptions that are filled by your automation system?</t>
  </si>
  <si>
    <t>Does your workflow system include barcode validation of right drug/right strength?</t>
  </si>
  <si>
    <t>What is the average hourly wage rate for pharmacy technicians?</t>
  </si>
  <si>
    <t>Do pharmacy technicians receive benefits?</t>
  </si>
  <si>
    <t>What is the average wage rate for a technician with benefits?</t>
  </si>
  <si>
    <t>What is the average hourly wage rate for pharmacists?</t>
  </si>
  <si>
    <t>Do pharmacists receive benefits?</t>
  </si>
  <si>
    <t>What is the average wage rate for a pharmacist with benefits?</t>
  </si>
  <si>
    <t>Blended Wage Rates</t>
  </si>
  <si>
    <t>Counting &amp; Pouring</t>
  </si>
  <si>
    <t>Cycle Counting</t>
  </si>
  <si>
    <t>Do you use it?</t>
  </si>
  <si>
    <t>Is barcode of the stock bottle optional or mandatory within your prescription fulfillment process?</t>
  </si>
  <si>
    <t>How many times per year do you conduct a physical inventory of your controlled substance inventory?</t>
  </si>
  <si>
    <t>WORKFLOW</t>
  </si>
  <si>
    <t>INVENTORY OPTIMIZATION</t>
  </si>
  <si>
    <t>INVENTORY CONTROL</t>
  </si>
  <si>
    <t>FINANCIAL MANAGEMENT &amp; REPORTING</t>
  </si>
  <si>
    <t>When is your next physical inventory scheduled for?</t>
  </si>
  <si>
    <t>How many back-counts do you perform per day?</t>
  </si>
  <si>
    <t>Inventory Optimization</t>
  </si>
  <si>
    <t>Inventory Control</t>
  </si>
  <si>
    <t>Financial Management &amp; Reporting</t>
  </si>
  <si>
    <t>Frequency</t>
  </si>
  <si>
    <t># of Medications Involved</t>
  </si>
  <si>
    <t>Physical Inventory - All Medications</t>
  </si>
  <si>
    <t>Seconds per Medication</t>
  </si>
  <si>
    <t>Applied Wage Rate</t>
  </si>
  <si>
    <t>Total # of Seconds (Manual)</t>
  </si>
  <si>
    <t>Total # of Seconds (Eyecon)</t>
  </si>
  <si>
    <t>Total # of Hours (Manual)</t>
  </si>
  <si>
    <t>Total # of Hours (Eyecon)</t>
  </si>
  <si>
    <t>Estimated Cost (Manual)</t>
  </si>
  <si>
    <t>Estimated Cost (Eyecon)</t>
  </si>
  <si>
    <t>Eyecon Savings from Physical Inventory</t>
  </si>
  <si>
    <t>Bridge to Perpetual Inventory</t>
  </si>
  <si>
    <t>What's the approximate value of your on-hand inventory?</t>
  </si>
  <si>
    <t>Physical Inventory Frequency</t>
  </si>
  <si>
    <t>Value of On-Hand Inventory</t>
  </si>
  <si>
    <t>1-Time Benefit of a 15% Reduction</t>
  </si>
  <si>
    <t>1-Time Benefit of a 30% Reduction</t>
  </si>
  <si>
    <t>1-Time Benefit of a 22.5% Reduction</t>
  </si>
  <si>
    <t>Recurring Benefit of a 15% Reduction</t>
  </si>
  <si>
    <t>Recurring Benefit of a 22.5% Reduction</t>
  </si>
  <si>
    <t>Recurring Benefit of a 30% Reduction</t>
  </si>
  <si>
    <t>Low End of the Range (20%)</t>
  </si>
  <si>
    <t>High End of the Range (30%)</t>
  </si>
  <si>
    <t>Reduced Inventory Carrying Costs</t>
  </si>
  <si>
    <t>Increase in Working Capital</t>
  </si>
  <si>
    <t>One Time Benefit</t>
  </si>
  <si>
    <t>Seconds per Medication (Manual)</t>
  </si>
  <si>
    <t># of Cycle Counts per month</t>
  </si>
  <si>
    <t>100% Technician - 0% Pharmacist</t>
  </si>
  <si>
    <t>75% Technician - 25% Pharmacist</t>
  </si>
  <si>
    <t>50% Technician - 50% Pharmacist</t>
  </si>
  <si>
    <t>25% Technician - 75% Pharmacist</t>
  </si>
  <si>
    <t>0% Technician - 100% Pharmacist</t>
  </si>
  <si>
    <t>Seconds per Medication (Eyecon)</t>
  </si>
  <si>
    <t>Applied Wage Rate (Eyecon)</t>
  </si>
  <si>
    <t>Applied Wage Rate (Manual)</t>
  </si>
  <si>
    <t>Eyecon savings per month from Cycle Counting</t>
  </si>
  <si>
    <t># of physical inventories performed per month</t>
  </si>
  <si>
    <t>How many medications do you count during a physical inventory?</t>
  </si>
  <si>
    <t>Do you conduct a physical inventory within your pharmacy?</t>
  </si>
  <si>
    <t>Is that task outsourced or does your staff perform the physical inventory?</t>
  </si>
  <si>
    <t>Double-Counts</t>
  </si>
  <si>
    <t>Back-Counts</t>
  </si>
  <si>
    <t>Inventory Discrepency Investigations</t>
  </si>
  <si>
    <t># of Double Counts per month</t>
  </si>
  <si>
    <t>Eyecon savings per month from Double-Counting</t>
  </si>
  <si>
    <t>What is the average pill count for controlled prescriptions that require a double-count?</t>
  </si>
  <si>
    <t>Manual Counting</t>
  </si>
  <si>
    <t>With Eyecon</t>
  </si>
  <si>
    <t>30-count</t>
  </si>
  <si>
    <t>60-count</t>
  </si>
  <si>
    <t>90-count</t>
  </si>
  <si>
    <t>Time Assumptions (in seconds)</t>
  </si>
  <si>
    <t>45-count</t>
  </si>
  <si>
    <t>75-count</t>
  </si>
  <si>
    <t>WAGE RATES &amp; ASSUMPTIONS REGARDING TIME</t>
  </si>
  <si>
    <t>Eyecon savings per month from Back Counting</t>
  </si>
  <si>
    <t># of Rxs per day by Class</t>
  </si>
  <si>
    <t># of Double-Counts per day by Class</t>
  </si>
  <si>
    <t># of Back Counts per month</t>
  </si>
  <si>
    <t># of Back-Counts per day by Class</t>
  </si>
  <si>
    <t># of prescriptions per day for non-controlled medications?</t>
  </si>
  <si>
    <t>% of those that are for oral solid medications (tablets &amp; capsules)?</t>
  </si>
  <si>
    <t># of prescriptions that are filled per day by the automation system?</t>
  </si>
  <si>
    <t># of manually counted prescriptions per day for non-controlled medications?</t>
  </si>
  <si>
    <t>How many prescriptions do you estimate that you double count from your automation system per day?</t>
  </si>
  <si>
    <t>Estimated # of prescriptions per day that are for controlled medications that require special handling?</t>
  </si>
  <si>
    <t>Do you dispense mostly 30-count, 45-count, 60-count, 75-count or 90-count prescriptions?</t>
  </si>
  <si>
    <t># of hand-counted prescriptions per month</t>
  </si>
  <si>
    <t xml:space="preserve">Counting &amp; Pouring </t>
  </si>
  <si>
    <t>Eyecon savings per month from Hand Counting</t>
  </si>
  <si>
    <t>Drug Cost Savings</t>
  </si>
  <si>
    <t>Scripts per day - hand counted</t>
  </si>
  <si>
    <t>Average Script Size</t>
  </si>
  <si>
    <t>Pill Count Accuracy - Overall Store Average       Average % of prescriptions filled accurately</t>
  </si>
  <si>
    <t>Estimated average cost per pill</t>
  </si>
  <si>
    <t>Average # of days per month filling scripts</t>
  </si>
  <si>
    <t>Average Count per prescription</t>
  </si>
  <si>
    <t>Estimated Average Cost per pill</t>
  </si>
  <si>
    <t>Prescription Information</t>
  </si>
  <si>
    <t>UNDER CONSTRUCTION</t>
  </si>
  <si>
    <t>Time Savings from Cycle-Counting</t>
  </si>
  <si>
    <t>Time Savings from Double Counting</t>
  </si>
  <si>
    <t>Time Savings from Back Counting</t>
  </si>
  <si>
    <t>Time Savings from Hand Counting</t>
  </si>
  <si>
    <t>Monthly Savings from Improved Accuracy</t>
  </si>
  <si>
    <t>Quantifiable (Hard Dollar) Savings from the Eyecon</t>
  </si>
  <si>
    <t>TOTAL</t>
  </si>
  <si>
    <t>YES</t>
  </si>
  <si>
    <t>A useful tool on the path to perpetual inventory management</t>
  </si>
  <si>
    <t>A useful tool when inventory discrepency investigations are required</t>
  </si>
  <si>
    <t>Likely to play a unique and meaningful role in patient safety?</t>
  </si>
  <si>
    <t>Contributor to a higher level employee satisfaction?</t>
  </si>
  <si>
    <t>Contributor to increased capacity with existing staffing level?</t>
  </si>
  <si>
    <t xml:space="preserve">Effective tool when confronted with drug seeking behavior? </t>
  </si>
  <si>
    <t>Intangible Value</t>
  </si>
  <si>
    <t>Soft Savings from the Eyecon</t>
  </si>
  <si>
    <t>Savings per Month</t>
  </si>
  <si>
    <t>Manual Count Accuracy</t>
  </si>
  <si>
    <t>Monthly Savings Estimates - Based upon Improving Accuracy to 99.99%</t>
  </si>
  <si>
    <t>What is the Wage Rate for controlled substance double counts? (B10, B11, B12, B13 or B14)</t>
  </si>
  <si>
    <t>Average Drug Acquisition Cost per Rx</t>
  </si>
  <si>
    <t>What Wage Rate for counting &amp; pouring regular prescriptions? (B10, B11, B12, B13 or B14)</t>
  </si>
  <si>
    <t>What is the Wage Rate for controlled substance back-counts? (B10, B11, B12, B13 or B14)</t>
  </si>
  <si>
    <t>Time Assumption for manual counting from ordinary inventory (E10 through E14)</t>
  </si>
  <si>
    <t>Time Assumption for counting prescriptions with the Eyecon (F10 through F14)</t>
  </si>
  <si>
    <t>What is the Wage Rate for physical inventory? (B10, B11, B12, B13 or B14)</t>
  </si>
  <si>
    <t>Do you cycle-count some or all of your inventory?</t>
  </si>
  <si>
    <t>How many cycle-counts do you perform per day?</t>
  </si>
  <si>
    <t># of bottles by drug class</t>
  </si>
  <si>
    <t>What is the Wage Rate to be used for cycle-counting? (B10, B11, B12, B13 or B14)</t>
  </si>
  <si>
    <t>What is the average pill count for bottles that you cycle-count?</t>
  </si>
  <si>
    <t>Eyecon Counting Time</t>
  </si>
  <si>
    <t>Manual Counting Time</t>
  </si>
  <si>
    <t>Enter the time (in seconds) for manual and Eyecon counting (E10-E14 and F10-F10)</t>
  </si>
  <si>
    <t xml:space="preserve">Pharmacy Name:  </t>
  </si>
  <si>
    <t>NO DATA ENTRY REQUIRED ON THIS SHEET</t>
  </si>
  <si>
    <t>Completed by rep based on understanding of the pharmacy's operations.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</si>
</sst>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164" formatCode="&quot;$&quot;#,##0"/>
    <numFmt numFmtId="165" formatCode="&quot;$&quot;#,##0.00"/>
    <numFmt numFmtId="166" formatCode="#,##0.0"/>
    <numFmt numFmtId="167" formatCode="0.000"/>
    <numFmt numFmtId="168" formatCode="0.0"/>
    <numFmt numFmtId="169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1" xfId="0" applyFont="1" applyBorder="1"/>
    <xf numFmtId="165" fontId="0" fillId="0" borderId="1" xfId="0" applyNumberFormat="1" applyBorder="1"/>
    <xf numFmtId="3" fontId="0" fillId="0" borderId="1" xfId="0" applyNumberFormat="1" applyBorder="1"/>
    <xf numFmtId="0" fontId="2" fillId="0" borderId="0" xfId="0" applyFont="1"/>
    <xf numFmtId="0" fontId="0" fillId="0" borderId="2" xfId="0" applyFont="1" applyBorder="1"/>
    <xf numFmtId="0" fontId="0" fillId="0" borderId="0" xfId="0" applyFont="1"/>
    <xf numFmtId="164" fontId="0" fillId="0" borderId="0" xfId="0" applyNumberFormat="1" applyFill="1" applyBorder="1"/>
    <xf numFmtId="0" fontId="1" fillId="0" borderId="6" xfId="0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Border="1"/>
    <xf numFmtId="0" fontId="0" fillId="0" borderId="0" xfId="0" applyBorder="1"/>
    <xf numFmtId="164" fontId="1" fillId="0" borderId="5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right"/>
    </xf>
    <xf numFmtId="166" fontId="0" fillId="0" borderId="1" xfId="0" applyNumberFormat="1" applyBorder="1"/>
    <xf numFmtId="2" fontId="0" fillId="0" borderId="1" xfId="0" applyNumberFormat="1" applyBorder="1"/>
    <xf numFmtId="165" fontId="0" fillId="2" borderId="1" xfId="0" applyNumberFormat="1" applyFill="1" applyBorder="1"/>
    <xf numFmtId="164" fontId="0" fillId="2" borderId="5" xfId="0" applyNumberFormat="1" applyFill="1" applyBorder="1"/>
    <xf numFmtId="164" fontId="0" fillId="2" borderId="1" xfId="0" applyNumberFormat="1" applyFill="1" applyBorder="1"/>
    <xf numFmtId="0" fontId="2" fillId="3" borderId="1" xfId="0" applyFont="1" applyFill="1" applyBorder="1"/>
    <xf numFmtId="167" fontId="0" fillId="0" borderId="0" xfId="0" applyNumberFormat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/>
    <xf numFmtId="164" fontId="0" fillId="0" borderId="0" xfId="0" applyNumberFormat="1" applyFont="1" applyFill="1" applyBorder="1" applyAlignment="1">
      <alignment horizontal="right"/>
    </xf>
    <xf numFmtId="164" fontId="0" fillId="0" borderId="5" xfId="0" applyNumberFormat="1" applyFill="1" applyBorder="1"/>
    <xf numFmtId="164" fontId="0" fillId="0" borderId="1" xfId="0" applyNumberFormat="1" applyFill="1" applyBorder="1"/>
    <xf numFmtId="3" fontId="0" fillId="0" borderId="0" xfId="0" applyNumberFormat="1" applyFill="1" applyBorder="1"/>
    <xf numFmtId="166" fontId="0" fillId="0" borderId="0" xfId="0" applyNumberFormat="1" applyFill="1" applyBorder="1"/>
    <xf numFmtId="2" fontId="0" fillId="0" borderId="0" xfId="0" applyNumberFormat="1" applyFill="1" applyBorder="1"/>
    <xf numFmtId="3" fontId="0" fillId="0" borderId="1" xfId="0" applyNumberFormat="1" applyFill="1" applyBorder="1"/>
    <xf numFmtId="166" fontId="0" fillId="0" borderId="1" xfId="0" applyNumberFormat="1" applyFill="1" applyBorder="1"/>
    <xf numFmtId="2" fontId="0" fillId="0" borderId="1" xfId="0" applyNumberFormat="1" applyFill="1" applyBorder="1"/>
    <xf numFmtId="165" fontId="0" fillId="0" borderId="1" xfId="0" applyNumberFormat="1" applyFill="1" applyBorder="1"/>
    <xf numFmtId="0" fontId="1" fillId="8" borderId="1" xfId="0" applyFont="1" applyFill="1" applyBorder="1"/>
    <xf numFmtId="0" fontId="0" fillId="0" borderId="1" xfId="0" applyBorder="1" applyAlignment="1">
      <alignment wrapText="1"/>
    </xf>
    <xf numFmtId="169" fontId="0" fillId="0" borderId="1" xfId="0" applyNumberFormat="1" applyBorder="1"/>
    <xf numFmtId="8" fontId="0" fillId="2" borderId="7" xfId="0" applyNumberFormat="1" applyFill="1" applyBorder="1"/>
    <xf numFmtId="0" fontId="0" fillId="0" borderId="8" xfId="0" applyBorder="1"/>
    <xf numFmtId="0" fontId="1" fillId="6" borderId="1" xfId="0" applyFont="1" applyFill="1" applyBorder="1" applyProtection="1"/>
    <xf numFmtId="0" fontId="1" fillId="6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6" borderId="0" xfId="0" applyFont="1" applyFill="1" applyProtection="1"/>
    <xf numFmtId="0" fontId="1" fillId="6" borderId="0" xfId="0" applyFont="1" applyFill="1" applyAlignment="1" applyProtection="1">
      <alignment horizontal="center"/>
    </xf>
    <xf numFmtId="0" fontId="0" fillId="0" borderId="1" xfId="0" applyBorder="1" applyProtection="1"/>
    <xf numFmtId="8" fontId="0" fillId="0" borderId="1" xfId="0" applyNumberFormat="1" applyBorder="1" applyProtection="1"/>
    <xf numFmtId="0" fontId="2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168" fontId="0" fillId="0" borderId="1" xfId="0" applyNumberFormat="1" applyBorder="1" applyProtection="1"/>
    <xf numFmtId="165" fontId="0" fillId="0" borderId="1" xfId="0" applyNumberFormat="1" applyBorder="1" applyProtection="1"/>
    <xf numFmtId="0" fontId="0" fillId="0" borderId="1" xfId="0" applyFill="1" applyBorder="1" applyProtection="1"/>
    <xf numFmtId="0" fontId="0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Font="1" applyBorder="1" applyAlignment="1" applyProtection="1"/>
    <xf numFmtId="0" fontId="0" fillId="0" borderId="2" xfId="0" applyBorder="1" applyProtection="1"/>
    <xf numFmtId="165" fontId="0" fillId="0" borderId="3" xfId="0" applyNumberFormat="1" applyFont="1" applyBorder="1" applyAlignment="1" applyProtection="1"/>
    <xf numFmtId="0" fontId="0" fillId="0" borderId="1" xfId="0" applyFont="1" applyBorder="1" applyAlignment="1" applyProtection="1">
      <alignment horizontal="center"/>
    </xf>
    <xf numFmtId="9" fontId="0" fillId="0" borderId="1" xfId="0" applyNumberFormat="1" applyBorder="1" applyProtection="1"/>
    <xf numFmtId="0" fontId="0" fillId="4" borderId="1" xfId="0" applyFill="1" applyBorder="1" applyProtection="1">
      <protection locked="0"/>
    </xf>
    <xf numFmtId="8" fontId="0" fillId="4" borderId="1" xfId="0" applyNumberFormat="1" applyFill="1" applyBorder="1" applyProtection="1">
      <protection locked="0"/>
    </xf>
    <xf numFmtId="169" fontId="0" fillId="4" borderId="1" xfId="0" applyNumberFormat="1" applyFill="1" applyBorder="1" applyProtection="1">
      <protection locked="0"/>
    </xf>
    <xf numFmtId="0" fontId="0" fillId="5" borderId="1" xfId="0" applyFont="1" applyFill="1" applyBorder="1" applyAlignment="1" applyProtection="1">
      <alignment horizontal="right"/>
      <protection locked="0"/>
    </xf>
    <xf numFmtId="164" fontId="0" fillId="4" borderId="1" xfId="0" applyNumberFormat="1" applyFon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protection locked="0"/>
    </xf>
    <xf numFmtId="0" fontId="0" fillId="7" borderId="1" xfId="0" applyFill="1" applyBorder="1" applyProtection="1">
      <protection locked="0"/>
    </xf>
    <xf numFmtId="8" fontId="0" fillId="4" borderId="1" xfId="0" applyNumberFormat="1" applyFill="1" applyBorder="1" applyAlignment="1" applyProtection="1">
      <protection locked="0"/>
    </xf>
    <xf numFmtId="9" fontId="0" fillId="0" borderId="1" xfId="0" applyNumberFormat="1" applyFill="1" applyBorder="1" applyAlignment="1" applyProtection="1"/>
    <xf numFmtId="165" fontId="0" fillId="4" borderId="1" xfId="0" applyNumberFormat="1" applyFill="1" applyBorder="1" applyAlignment="1" applyProtection="1">
      <protection locked="0"/>
    </xf>
    <xf numFmtId="8" fontId="0" fillId="0" borderId="1" xfId="0" applyNumberFormat="1" applyBorder="1" applyAlignment="1" applyProtection="1"/>
    <xf numFmtId="165" fontId="0" fillId="0" borderId="1" xfId="0" applyNumberFormat="1" applyBorder="1" applyAlignment="1" applyProtection="1"/>
    <xf numFmtId="0" fontId="0" fillId="0" borderId="1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/>
    <xf numFmtId="0" fontId="4" fillId="0" borderId="9" xfId="0" applyFont="1" applyBorder="1"/>
    <xf numFmtId="0" fontId="0" fillId="0" borderId="10" xfId="0" applyBorder="1"/>
    <xf numFmtId="0" fontId="4" fillId="0" borderId="10" xfId="0" applyFont="1" applyBorder="1"/>
    <xf numFmtId="0" fontId="3" fillId="0" borderId="10" xfId="0" applyFont="1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165" fontId="0" fillId="0" borderId="13" xfId="0" applyNumberFormat="1" applyBorder="1"/>
    <xf numFmtId="0" fontId="1" fillId="0" borderId="13" xfId="0" applyFont="1" applyBorder="1" applyAlignment="1">
      <alignment horizontal="center"/>
    </xf>
    <xf numFmtId="0" fontId="0" fillId="0" borderId="15" xfId="0" applyBorder="1"/>
    <xf numFmtId="8" fontId="0" fillId="0" borderId="16" xfId="0" applyNumberFormat="1" applyBorder="1" applyAlignment="1">
      <alignment horizontal="right"/>
    </xf>
    <xf numFmtId="0" fontId="0" fillId="0" borderId="17" xfId="0" applyBorder="1"/>
    <xf numFmtId="165" fontId="0" fillId="2" borderId="4" xfId="0" applyNumberFormat="1" applyFill="1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165" fontId="0" fillId="7" borderId="1" xfId="0" applyNumberFormat="1" applyFont="1" applyFill="1" applyBorder="1" applyAlignment="1" applyProtection="1">
      <protection locked="0"/>
    </xf>
    <xf numFmtId="9" fontId="0" fillId="4" borderId="1" xfId="0" applyNumberForma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8" fontId="0" fillId="7" borderId="1" xfId="0" applyNumberFormat="1" applyFill="1" applyBorder="1" applyProtection="1">
      <protection locked="0"/>
    </xf>
    <xf numFmtId="168" fontId="0" fillId="7" borderId="1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165" fontId="0" fillId="5" borderId="1" xfId="0" applyNumberFormat="1" applyFont="1" applyFill="1" applyBorder="1" applyAlignment="1" applyProtection="1">
      <protection locked="0"/>
    </xf>
    <xf numFmtId="165" fontId="0" fillId="0" borderId="3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18" xfId="0" applyFill="1" applyBorder="1" applyProtection="1">
      <protection locked="0"/>
    </xf>
    <xf numFmtId="0" fontId="0" fillId="0" borderId="18" xfId="0" applyFill="1" applyBorder="1" applyProtection="1"/>
    <xf numFmtId="0" fontId="0" fillId="0" borderId="3" xfId="0" applyFon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/>
    <xf numFmtId="0" fontId="0" fillId="0" borderId="19" xfId="0" applyBorder="1" applyProtection="1"/>
    <xf numFmtId="0" fontId="0" fillId="0" borderId="0" xfId="0" applyProtection="1">
      <protection locked="0"/>
    </xf>
    <xf numFmtId="0" fontId="0" fillId="4" borderId="1" xfId="0" applyFont="1" applyFill="1" applyBorder="1" applyAlignment="1" applyProtection="1"/>
    <xf numFmtId="0" fontId="1" fillId="6" borderId="5" xfId="0" applyFont="1" applyFill="1" applyBorder="1" applyProtection="1"/>
    <xf numFmtId="0" fontId="1" fillId="6" borderId="5" xfId="0" applyFont="1" applyFill="1" applyBorder="1" applyAlignment="1" applyProtection="1">
      <alignment horizontal="center"/>
    </xf>
    <xf numFmtId="0" fontId="5" fillId="0" borderId="0" xfId="0" applyFont="1"/>
    <xf numFmtId="165" fontId="0" fillId="10" borderId="13" xfId="0" applyNumberFormat="1" applyFont="1" applyFill="1" applyBorder="1" applyAlignment="1">
      <alignment horizontal="right"/>
    </xf>
    <xf numFmtId="0" fontId="0" fillId="10" borderId="14" xfId="0" applyFont="1" applyFill="1" applyBorder="1" applyAlignment="1">
      <alignment horizontal="right"/>
    </xf>
    <xf numFmtId="0" fontId="0" fillId="10" borderId="2" xfId="0" applyFont="1" applyFill="1" applyBorder="1" applyAlignment="1">
      <alignment horizontal="right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0" fillId="8" borderId="20" xfId="0" applyFill="1" applyBorder="1" applyAlignment="1" applyProtection="1">
      <alignment horizontal="left"/>
      <protection locked="0"/>
    </xf>
    <xf numFmtId="0" fontId="0" fillId="8" borderId="21" xfId="0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1" fillId="9" borderId="6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workbookViewId="0">
      <selection activeCell="B41" sqref="B41"/>
    </sheetView>
  </sheetViews>
  <sheetFormatPr defaultColWidth="8.81640625" defaultRowHeight="14.5" x14ac:dyDescent="0.35"/>
  <cols>
    <col min="1" max="1" width="88.1796875" style="46" bestFit="1" customWidth="1"/>
    <col min="2" max="2" width="13.1796875" style="46" bestFit="1" customWidth="1"/>
    <col min="3" max="3" width="1.453125" style="46" customWidth="1"/>
    <col min="4" max="4" width="36" style="46" bestFit="1" customWidth="1"/>
    <col min="5" max="5" width="31.1796875" style="46" bestFit="1" customWidth="1"/>
    <col min="6" max="6" width="20.36328125" style="46" customWidth="1"/>
    <col min="7" max="16384" width="8.81640625" style="46"/>
  </cols>
  <sheetData>
    <row r="1" spans="1:6" ht="15.5" thickTop="1" thickBot="1" x14ac:dyDescent="0.4">
      <c r="A1" s="119" t="s">
        <v>166</v>
      </c>
      <c r="B1" s="120"/>
      <c r="C1" s="120"/>
      <c r="D1" s="120"/>
      <c r="E1" s="121"/>
    </row>
    <row r="2" spans="1:6" ht="15" thickTop="1" x14ac:dyDescent="0.35">
      <c r="A2" s="109" t="s">
        <v>106</v>
      </c>
      <c r="B2" s="110" t="s">
        <v>2</v>
      </c>
      <c r="D2" s="47" t="s">
        <v>130</v>
      </c>
      <c r="E2" s="48" t="s">
        <v>2</v>
      </c>
    </row>
    <row r="3" spans="1:6" x14ac:dyDescent="0.35">
      <c r="A3" s="49" t="s">
        <v>29</v>
      </c>
      <c r="B3" s="71">
        <v>0</v>
      </c>
      <c r="D3" s="49" t="s">
        <v>127</v>
      </c>
      <c r="E3" s="64">
        <v>22</v>
      </c>
    </row>
    <row r="4" spans="1:6" x14ac:dyDescent="0.35">
      <c r="A4" s="49" t="s">
        <v>30</v>
      </c>
      <c r="B4" s="72">
        <v>1.25</v>
      </c>
      <c r="D4" s="49" t="s">
        <v>152</v>
      </c>
      <c r="E4" s="65">
        <v>50</v>
      </c>
    </row>
    <row r="5" spans="1:6" x14ac:dyDescent="0.35">
      <c r="A5" s="49" t="s">
        <v>31</v>
      </c>
      <c r="B5" s="74">
        <f>B3*B4</f>
        <v>0</v>
      </c>
      <c r="D5" s="49" t="s">
        <v>128</v>
      </c>
      <c r="E5" s="64">
        <v>45</v>
      </c>
    </row>
    <row r="6" spans="1:6" x14ac:dyDescent="0.35">
      <c r="A6" s="49" t="s">
        <v>32</v>
      </c>
      <c r="B6" s="73">
        <v>0</v>
      </c>
      <c r="D6" s="49" t="s">
        <v>129</v>
      </c>
      <c r="E6" s="50">
        <f>E4/E5</f>
        <v>1.1111111111111112</v>
      </c>
    </row>
    <row r="7" spans="1:6" x14ac:dyDescent="0.35">
      <c r="A7" s="49" t="s">
        <v>33</v>
      </c>
      <c r="B7" s="72">
        <v>1.25</v>
      </c>
      <c r="D7" s="49" t="s">
        <v>149</v>
      </c>
      <c r="E7" s="66">
        <v>0.98499999999999999</v>
      </c>
    </row>
    <row r="8" spans="1:6" x14ac:dyDescent="0.35">
      <c r="A8" s="49" t="s">
        <v>34</v>
      </c>
      <c r="B8" s="75">
        <f>B6*B7</f>
        <v>0</v>
      </c>
    </row>
    <row r="9" spans="1:6" x14ac:dyDescent="0.35">
      <c r="A9" s="49"/>
      <c r="B9" s="49"/>
    </row>
    <row r="10" spans="1:6" x14ac:dyDescent="0.35">
      <c r="A10" s="51" t="s">
        <v>35</v>
      </c>
      <c r="B10" s="52" t="s">
        <v>2</v>
      </c>
      <c r="D10" s="53" t="s">
        <v>103</v>
      </c>
      <c r="E10" s="52" t="s">
        <v>98</v>
      </c>
      <c r="F10" s="52" t="s">
        <v>99</v>
      </c>
    </row>
    <row r="11" spans="1:6" x14ac:dyDescent="0.35">
      <c r="A11" s="49" t="s">
        <v>79</v>
      </c>
      <c r="B11" s="50">
        <f>B5</f>
        <v>0</v>
      </c>
      <c r="D11" s="49" t="s">
        <v>100</v>
      </c>
      <c r="E11" s="54">
        <v>26.9</v>
      </c>
      <c r="F11" s="54">
        <v>13.6</v>
      </c>
    </row>
    <row r="12" spans="1:6" x14ac:dyDescent="0.35">
      <c r="A12" s="49" t="s">
        <v>80</v>
      </c>
      <c r="B12" s="55">
        <f>(B5*0.75+B8*0.25)</f>
        <v>0</v>
      </c>
      <c r="D12" s="49" t="s">
        <v>104</v>
      </c>
      <c r="E12" s="54">
        <f>(E11+E13)*0.5</f>
        <v>37.299999999999997</v>
      </c>
      <c r="F12" s="54">
        <f>(F11+F13)*0.5</f>
        <v>13.85</v>
      </c>
    </row>
    <row r="13" spans="1:6" x14ac:dyDescent="0.35">
      <c r="A13" s="49" t="s">
        <v>81</v>
      </c>
      <c r="B13" s="55">
        <f>(B5*0.5+B8*0.5)</f>
        <v>0</v>
      </c>
      <c r="D13" s="49" t="s">
        <v>101</v>
      </c>
      <c r="E13" s="54">
        <v>47.7</v>
      </c>
      <c r="F13" s="54">
        <v>14.1</v>
      </c>
    </row>
    <row r="14" spans="1:6" x14ac:dyDescent="0.35">
      <c r="A14" s="49" t="s">
        <v>82</v>
      </c>
      <c r="B14" s="55">
        <f>(B5*0.25+B8*0.75)</f>
        <v>0</v>
      </c>
      <c r="D14" s="56" t="s">
        <v>105</v>
      </c>
      <c r="E14" s="54">
        <f>(E13+E15)*0.5</f>
        <v>57.15</v>
      </c>
      <c r="F14" s="54">
        <f>(F13+F15)*0.5</f>
        <v>15</v>
      </c>
    </row>
    <row r="15" spans="1:6" x14ac:dyDescent="0.35">
      <c r="A15" s="49" t="s">
        <v>83</v>
      </c>
      <c r="B15" s="55">
        <f>B8</f>
        <v>0</v>
      </c>
      <c r="D15" s="49" t="s">
        <v>102</v>
      </c>
      <c r="E15" s="54">
        <v>66.599999999999994</v>
      </c>
      <c r="F15" s="54">
        <v>15.9</v>
      </c>
    </row>
    <row r="17" spans="1:5" x14ac:dyDescent="0.35">
      <c r="A17" s="44" t="s">
        <v>41</v>
      </c>
      <c r="B17" s="45" t="s">
        <v>2</v>
      </c>
    </row>
    <row r="18" spans="1:5" x14ac:dyDescent="0.35">
      <c r="A18" s="49" t="s">
        <v>4</v>
      </c>
      <c r="B18" s="90"/>
    </row>
    <row r="19" spans="1:5" x14ac:dyDescent="0.35">
      <c r="A19" s="49" t="s">
        <v>5</v>
      </c>
      <c r="B19" s="90"/>
    </row>
    <row r="20" spans="1:5" x14ac:dyDescent="0.35">
      <c r="A20" s="49" t="s">
        <v>38</v>
      </c>
      <c r="B20" s="90"/>
    </row>
    <row r="21" spans="1:5" x14ac:dyDescent="0.35">
      <c r="A21" s="49" t="s">
        <v>28</v>
      </c>
      <c r="B21" s="90"/>
    </row>
    <row r="22" spans="1:5" x14ac:dyDescent="0.35">
      <c r="A22" s="49" t="s">
        <v>38</v>
      </c>
      <c r="B22" s="90"/>
    </row>
    <row r="23" spans="1:5" x14ac:dyDescent="0.35">
      <c r="A23" s="49" t="s">
        <v>39</v>
      </c>
      <c r="B23" s="90"/>
    </row>
    <row r="24" spans="1:5" x14ac:dyDescent="0.35">
      <c r="A24" s="115"/>
      <c r="B24" s="116"/>
    </row>
    <row r="25" spans="1:5" x14ac:dyDescent="0.35">
      <c r="A25" s="44" t="s">
        <v>42</v>
      </c>
      <c r="B25" s="45" t="s">
        <v>2</v>
      </c>
    </row>
    <row r="26" spans="1:5" x14ac:dyDescent="0.35">
      <c r="A26" s="57" t="s">
        <v>63</v>
      </c>
      <c r="B26" s="68"/>
    </row>
    <row r="27" spans="1:5" x14ac:dyDescent="0.35">
      <c r="A27" s="49" t="s">
        <v>8</v>
      </c>
      <c r="B27" s="67"/>
    </row>
    <row r="28" spans="1:5" x14ac:dyDescent="0.35">
      <c r="A28" s="49" t="s">
        <v>9</v>
      </c>
      <c r="B28" s="67"/>
    </row>
    <row r="29" spans="1:5" x14ac:dyDescent="0.35">
      <c r="A29" s="49" t="s">
        <v>10</v>
      </c>
      <c r="B29" s="67"/>
    </row>
    <row r="30" spans="1:5" x14ac:dyDescent="0.35">
      <c r="A30" s="49" t="s">
        <v>11</v>
      </c>
      <c r="B30" s="67"/>
    </row>
    <row r="31" spans="1:5" x14ac:dyDescent="0.35">
      <c r="A31" s="49" t="s">
        <v>158</v>
      </c>
      <c r="B31" s="105"/>
      <c r="D31" s="58" t="s">
        <v>160</v>
      </c>
      <c r="E31" s="101"/>
    </row>
    <row r="32" spans="1:5" x14ac:dyDescent="0.35">
      <c r="A32" s="49" t="s">
        <v>12</v>
      </c>
      <c r="B32" s="69"/>
      <c r="D32" s="64"/>
      <c r="E32" s="102"/>
    </row>
    <row r="33" spans="1:5" x14ac:dyDescent="0.35">
      <c r="A33" s="49" t="s">
        <v>13</v>
      </c>
      <c r="B33" s="69"/>
      <c r="D33" s="64"/>
      <c r="E33" s="102"/>
    </row>
    <row r="34" spans="1:5" x14ac:dyDescent="0.35">
      <c r="A34" s="49" t="s">
        <v>14</v>
      </c>
      <c r="B34" s="69"/>
      <c r="D34" s="64"/>
      <c r="E34" s="102"/>
    </row>
    <row r="35" spans="1:5" x14ac:dyDescent="0.35">
      <c r="A35" s="49" t="s">
        <v>15</v>
      </c>
      <c r="B35" s="69"/>
      <c r="D35" s="64"/>
      <c r="E35" s="102"/>
    </row>
    <row r="36" spans="1:5" x14ac:dyDescent="0.35">
      <c r="A36" s="49" t="s">
        <v>16</v>
      </c>
      <c r="B36" s="69"/>
      <c r="D36" s="64"/>
      <c r="E36" s="102"/>
    </row>
    <row r="37" spans="1:5" x14ac:dyDescent="0.35">
      <c r="A37" s="49" t="s">
        <v>17</v>
      </c>
      <c r="B37" s="69"/>
      <c r="D37" s="64"/>
      <c r="E37" s="102"/>
    </row>
    <row r="38" spans="1:5" x14ac:dyDescent="0.35">
      <c r="A38" s="49" t="s">
        <v>159</v>
      </c>
      <c r="B38" s="77">
        <f>D38</f>
        <v>0</v>
      </c>
      <c r="D38" s="106">
        <f>SUM(D32:D37)</f>
        <v>0</v>
      </c>
      <c r="E38" s="103"/>
    </row>
    <row r="39" spans="1:5" x14ac:dyDescent="0.35">
      <c r="A39" s="49" t="s">
        <v>162</v>
      </c>
      <c r="B39" s="108"/>
      <c r="D39" s="58" t="s">
        <v>164</v>
      </c>
      <c r="E39" s="100" t="s">
        <v>163</v>
      </c>
    </row>
    <row r="40" spans="1:5" x14ac:dyDescent="0.35">
      <c r="A40" s="49" t="s">
        <v>165</v>
      </c>
      <c r="B40" s="59"/>
      <c r="D40" s="70"/>
      <c r="E40" s="70"/>
    </row>
    <row r="41" spans="1:5" x14ac:dyDescent="0.35">
      <c r="A41" s="49" t="s">
        <v>161</v>
      </c>
      <c r="B41" s="91"/>
      <c r="D41" s="107"/>
      <c r="E41" s="107"/>
    </row>
    <row r="42" spans="1:5" x14ac:dyDescent="0.35">
      <c r="A42" s="60"/>
      <c r="B42" s="104"/>
    </row>
    <row r="43" spans="1:5" x14ac:dyDescent="0.35">
      <c r="A43" s="44" t="s">
        <v>43</v>
      </c>
      <c r="B43" s="45" t="s">
        <v>2</v>
      </c>
    </row>
    <row r="44" spans="1:5" x14ac:dyDescent="0.35">
      <c r="A44" s="117" t="s">
        <v>92</v>
      </c>
      <c r="B44" s="118"/>
    </row>
    <row r="45" spans="1:5" x14ac:dyDescent="0.35">
      <c r="A45" s="49" t="s">
        <v>19</v>
      </c>
      <c r="B45" s="76"/>
      <c r="D45" s="58" t="s">
        <v>108</v>
      </c>
      <c r="E45" s="58" t="s">
        <v>109</v>
      </c>
    </row>
    <row r="46" spans="1:5" x14ac:dyDescent="0.35">
      <c r="A46" s="49" t="s">
        <v>12</v>
      </c>
      <c r="B46" s="67"/>
      <c r="D46" s="64">
        <v>0</v>
      </c>
      <c r="E46" s="70">
        <v>0</v>
      </c>
    </row>
    <row r="47" spans="1:5" x14ac:dyDescent="0.35">
      <c r="A47" s="49" t="s">
        <v>13</v>
      </c>
      <c r="B47" s="67"/>
      <c r="D47" s="64">
        <v>0</v>
      </c>
      <c r="E47" s="70">
        <v>0</v>
      </c>
    </row>
    <row r="48" spans="1:5" x14ac:dyDescent="0.35">
      <c r="A48" s="49" t="s">
        <v>14</v>
      </c>
      <c r="B48" s="67"/>
      <c r="D48" s="64">
        <v>0</v>
      </c>
      <c r="E48" s="70">
        <v>0</v>
      </c>
    </row>
    <row r="49" spans="1:5" x14ac:dyDescent="0.35">
      <c r="A49" s="49" t="s">
        <v>15</v>
      </c>
      <c r="B49" s="67"/>
      <c r="D49" s="64">
        <v>0</v>
      </c>
      <c r="E49" s="70">
        <v>0</v>
      </c>
    </row>
    <row r="50" spans="1:5" x14ac:dyDescent="0.35">
      <c r="A50" s="49" t="s">
        <v>16</v>
      </c>
      <c r="B50" s="67"/>
      <c r="D50" s="64">
        <v>0</v>
      </c>
      <c r="E50" s="70">
        <v>0</v>
      </c>
    </row>
    <row r="51" spans="1:5" x14ac:dyDescent="0.35">
      <c r="A51" s="49" t="s">
        <v>17</v>
      </c>
      <c r="B51" s="67"/>
      <c r="D51" s="64">
        <v>0</v>
      </c>
      <c r="E51" s="70">
        <v>0</v>
      </c>
    </row>
    <row r="52" spans="1:5" x14ac:dyDescent="0.35">
      <c r="A52" s="49" t="s">
        <v>18</v>
      </c>
      <c r="B52" s="59">
        <f>E52</f>
        <v>0</v>
      </c>
      <c r="D52" s="49">
        <f>SUM(D46:D51)</f>
        <v>0</v>
      </c>
      <c r="E52" s="49">
        <f>SUM(E46:E51)</f>
        <v>0</v>
      </c>
    </row>
    <row r="53" spans="1:5" x14ac:dyDescent="0.35">
      <c r="A53" s="49" t="s">
        <v>97</v>
      </c>
      <c r="B53" s="77">
        <f>E5</f>
        <v>45</v>
      </c>
    </row>
    <row r="54" spans="1:5" x14ac:dyDescent="0.35">
      <c r="A54" s="49" t="s">
        <v>151</v>
      </c>
      <c r="B54" s="91"/>
    </row>
    <row r="55" spans="1:5" x14ac:dyDescent="0.35">
      <c r="A55" s="60"/>
      <c r="B55" s="61"/>
    </row>
    <row r="56" spans="1:5" x14ac:dyDescent="0.35">
      <c r="A56" s="117" t="s">
        <v>93</v>
      </c>
      <c r="B56" s="118"/>
    </row>
    <row r="57" spans="1:5" x14ac:dyDescent="0.35">
      <c r="A57" s="49" t="s">
        <v>20</v>
      </c>
      <c r="B57" s="77"/>
      <c r="D57" s="58" t="s">
        <v>108</v>
      </c>
      <c r="E57" s="58" t="s">
        <v>111</v>
      </c>
    </row>
    <row r="58" spans="1:5" x14ac:dyDescent="0.35">
      <c r="A58" s="49" t="s">
        <v>12</v>
      </c>
      <c r="B58" s="69"/>
      <c r="D58" s="64">
        <f t="shared" ref="D58:D63" si="0">D46</f>
        <v>0</v>
      </c>
      <c r="E58" s="70">
        <v>0</v>
      </c>
    </row>
    <row r="59" spans="1:5" x14ac:dyDescent="0.35">
      <c r="A59" s="49" t="s">
        <v>13</v>
      </c>
      <c r="B59" s="69"/>
      <c r="D59" s="64">
        <f t="shared" si="0"/>
        <v>0</v>
      </c>
      <c r="E59" s="70">
        <v>0</v>
      </c>
    </row>
    <row r="60" spans="1:5" x14ac:dyDescent="0.35">
      <c r="A60" s="49" t="s">
        <v>14</v>
      </c>
      <c r="B60" s="69"/>
      <c r="D60" s="64">
        <f t="shared" si="0"/>
        <v>0</v>
      </c>
      <c r="E60" s="70">
        <v>0</v>
      </c>
    </row>
    <row r="61" spans="1:5" x14ac:dyDescent="0.35">
      <c r="A61" s="49" t="s">
        <v>15</v>
      </c>
      <c r="B61" s="69"/>
      <c r="D61" s="64">
        <f t="shared" si="0"/>
        <v>0</v>
      </c>
      <c r="E61" s="70">
        <v>0</v>
      </c>
    </row>
    <row r="62" spans="1:5" x14ac:dyDescent="0.35">
      <c r="A62" s="49" t="s">
        <v>16</v>
      </c>
      <c r="B62" s="69"/>
      <c r="D62" s="64">
        <f t="shared" si="0"/>
        <v>0</v>
      </c>
      <c r="E62" s="70">
        <v>0</v>
      </c>
    </row>
    <row r="63" spans="1:5" x14ac:dyDescent="0.35">
      <c r="A63" s="49" t="s">
        <v>17</v>
      </c>
      <c r="B63" s="69"/>
      <c r="D63" s="64">
        <f t="shared" si="0"/>
        <v>0</v>
      </c>
      <c r="E63" s="70">
        <v>0</v>
      </c>
    </row>
    <row r="64" spans="1:5" x14ac:dyDescent="0.35">
      <c r="A64" s="49" t="s">
        <v>46</v>
      </c>
      <c r="B64" s="59">
        <f>E64</f>
        <v>0</v>
      </c>
      <c r="D64" s="49">
        <f>SUM(D58:D63)</f>
        <v>0</v>
      </c>
      <c r="E64" s="49">
        <f>SUM(E58:E63)</f>
        <v>0</v>
      </c>
    </row>
    <row r="65" spans="1:2" x14ac:dyDescent="0.35">
      <c r="A65" s="49" t="s">
        <v>154</v>
      </c>
      <c r="B65" s="91"/>
    </row>
    <row r="66" spans="1:2" x14ac:dyDescent="0.35">
      <c r="A66" s="60"/>
      <c r="B66" s="99"/>
    </row>
    <row r="67" spans="1:2" x14ac:dyDescent="0.35">
      <c r="A67" s="117" t="s">
        <v>94</v>
      </c>
      <c r="B67" s="118"/>
    </row>
    <row r="68" spans="1:2" x14ac:dyDescent="0.35">
      <c r="A68" s="49" t="s">
        <v>22</v>
      </c>
      <c r="B68" s="69"/>
    </row>
    <row r="69" spans="1:2" x14ac:dyDescent="0.35">
      <c r="A69" s="49" t="s">
        <v>23</v>
      </c>
      <c r="B69" s="69"/>
    </row>
    <row r="70" spans="1:2" x14ac:dyDescent="0.35">
      <c r="A70" s="49" t="s">
        <v>24</v>
      </c>
      <c r="B70" s="69"/>
    </row>
    <row r="71" spans="1:2" x14ac:dyDescent="0.35">
      <c r="A71" s="49" t="s">
        <v>25</v>
      </c>
      <c r="B71" s="69"/>
    </row>
    <row r="72" spans="1:2" x14ac:dyDescent="0.35">
      <c r="A72" s="49" t="s">
        <v>26</v>
      </c>
      <c r="B72" s="69"/>
    </row>
    <row r="73" spans="1:2" x14ac:dyDescent="0.35">
      <c r="A73" s="49"/>
      <c r="B73" s="62"/>
    </row>
    <row r="74" spans="1:2" x14ac:dyDescent="0.35">
      <c r="A74" s="44" t="s">
        <v>21</v>
      </c>
      <c r="B74" s="45" t="s">
        <v>2</v>
      </c>
    </row>
    <row r="75" spans="1:2" x14ac:dyDescent="0.35">
      <c r="A75" s="49" t="s">
        <v>6</v>
      </c>
      <c r="B75" s="64">
        <v>400</v>
      </c>
    </row>
    <row r="76" spans="1:2" x14ac:dyDescent="0.35">
      <c r="A76" s="49" t="s">
        <v>117</v>
      </c>
      <c r="B76" s="56">
        <f>B52</f>
        <v>0</v>
      </c>
    </row>
    <row r="77" spans="1:2" x14ac:dyDescent="0.35">
      <c r="A77" s="49" t="s">
        <v>112</v>
      </c>
      <c r="B77" s="56">
        <f>B75-B76</f>
        <v>400</v>
      </c>
    </row>
    <row r="78" spans="1:2" x14ac:dyDescent="0.35">
      <c r="A78" s="49" t="s">
        <v>113</v>
      </c>
      <c r="B78" s="92">
        <v>0.8</v>
      </c>
    </row>
    <row r="79" spans="1:2" x14ac:dyDescent="0.35">
      <c r="A79" s="49" t="s">
        <v>1</v>
      </c>
      <c r="B79" s="63">
        <f>(1-B78)</f>
        <v>0.19999999999999996</v>
      </c>
    </row>
    <row r="80" spans="1:2" x14ac:dyDescent="0.35">
      <c r="A80" s="49" t="s">
        <v>0</v>
      </c>
      <c r="B80" s="93"/>
    </row>
    <row r="81" spans="1:2" x14ac:dyDescent="0.35">
      <c r="A81" s="49" t="s">
        <v>3</v>
      </c>
      <c r="B81" s="94"/>
    </row>
    <row r="82" spans="1:2" x14ac:dyDescent="0.35">
      <c r="A82" s="49" t="s">
        <v>114</v>
      </c>
      <c r="B82" s="64">
        <v>0</v>
      </c>
    </row>
    <row r="83" spans="1:2" x14ac:dyDescent="0.35">
      <c r="A83" s="49" t="s">
        <v>7</v>
      </c>
      <c r="B83" s="94"/>
    </row>
    <row r="84" spans="1:2" x14ac:dyDescent="0.35">
      <c r="A84" s="49" t="s">
        <v>27</v>
      </c>
      <c r="B84" s="94"/>
    </row>
    <row r="85" spans="1:2" x14ac:dyDescent="0.35">
      <c r="A85" s="49" t="s">
        <v>116</v>
      </c>
      <c r="B85" s="64">
        <v>0</v>
      </c>
    </row>
    <row r="86" spans="1:2" x14ac:dyDescent="0.35">
      <c r="A86" s="49" t="s">
        <v>115</v>
      </c>
      <c r="B86" s="56">
        <f>(B75*B78)-B76-B82+B85</f>
        <v>320</v>
      </c>
    </row>
    <row r="87" spans="1:2" x14ac:dyDescent="0.35">
      <c r="A87" s="49" t="s">
        <v>153</v>
      </c>
      <c r="B87" s="95"/>
    </row>
    <row r="88" spans="1:2" x14ac:dyDescent="0.35">
      <c r="A88" s="49" t="s">
        <v>118</v>
      </c>
      <c r="B88" s="94"/>
    </row>
    <row r="89" spans="1:2" x14ac:dyDescent="0.35">
      <c r="A89" s="49" t="s">
        <v>155</v>
      </c>
      <c r="B89" s="96"/>
    </row>
    <row r="90" spans="1:2" x14ac:dyDescent="0.35">
      <c r="A90" s="49" t="s">
        <v>156</v>
      </c>
      <c r="B90" s="96"/>
    </row>
    <row r="91" spans="1:2" x14ac:dyDescent="0.35">
      <c r="A91" s="49"/>
      <c r="B91" s="49"/>
    </row>
    <row r="92" spans="1:2" x14ac:dyDescent="0.35">
      <c r="A92" s="44" t="s">
        <v>44</v>
      </c>
      <c r="B92" s="45" t="s">
        <v>2</v>
      </c>
    </row>
    <row r="93" spans="1:2" x14ac:dyDescent="0.35">
      <c r="A93" s="57" t="s">
        <v>90</v>
      </c>
      <c r="B93" s="97"/>
    </row>
    <row r="94" spans="1:2" x14ac:dyDescent="0.35">
      <c r="A94" s="57" t="s">
        <v>91</v>
      </c>
      <c r="B94" s="97"/>
    </row>
    <row r="95" spans="1:2" x14ac:dyDescent="0.35">
      <c r="A95" s="57" t="s">
        <v>40</v>
      </c>
      <c r="B95" s="69"/>
    </row>
    <row r="96" spans="1:2" x14ac:dyDescent="0.35">
      <c r="A96" s="57" t="s">
        <v>89</v>
      </c>
      <c r="B96" s="69"/>
    </row>
    <row r="97" spans="1:2" x14ac:dyDescent="0.35">
      <c r="A97" s="49" t="s">
        <v>157</v>
      </c>
      <c r="B97" s="98"/>
    </row>
    <row r="98" spans="1:2" x14ac:dyDescent="0.35">
      <c r="A98" s="49" t="s">
        <v>45</v>
      </c>
      <c r="B98" s="94"/>
    </row>
  </sheetData>
  <sheetProtection selectLockedCells="1"/>
  <mergeCells count="5">
    <mergeCell ref="A24:B24"/>
    <mergeCell ref="A44:B44"/>
    <mergeCell ref="A56:B56"/>
    <mergeCell ref="A67:B67"/>
    <mergeCell ref="A1:E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0"/>
  <sheetViews>
    <sheetView topLeftCell="A22" workbookViewId="0">
      <selection activeCell="D45" sqref="D45"/>
    </sheetView>
  </sheetViews>
  <sheetFormatPr defaultRowHeight="14.5" x14ac:dyDescent="0.35"/>
  <cols>
    <col min="1" max="1" width="42.1796875" bestFit="1" customWidth="1"/>
    <col min="2" max="2" width="26.36328125" customWidth="1"/>
    <col min="3" max="3" width="1.1796875" customWidth="1"/>
    <col min="4" max="4" width="40.1796875" bestFit="1" customWidth="1"/>
    <col min="5" max="5" width="24.1796875" bestFit="1" customWidth="1"/>
    <col min="6" max="6" width="24.54296875" bestFit="1" customWidth="1"/>
  </cols>
  <sheetData>
    <row r="1" spans="1:6" x14ac:dyDescent="0.35">
      <c r="A1" s="5" t="s">
        <v>47</v>
      </c>
      <c r="C1" s="28"/>
    </row>
    <row r="2" spans="1:6" ht="15" thickBot="1" x14ac:dyDescent="0.4">
      <c r="A2" s="24" t="s">
        <v>62</v>
      </c>
      <c r="C2" s="28"/>
    </row>
    <row r="3" spans="1:6" ht="15.5" thickTop="1" thickBot="1" x14ac:dyDescent="0.4">
      <c r="A3" s="10" t="s">
        <v>65</v>
      </c>
      <c r="B3" s="18">
        <f>'Input Worksheet'!B26</f>
        <v>0</v>
      </c>
      <c r="C3" s="29"/>
      <c r="E3" s="13"/>
      <c r="F3" s="13"/>
    </row>
    <row r="4" spans="1:6" ht="15" thickTop="1" x14ac:dyDescent="0.35">
      <c r="A4" s="5" t="s">
        <v>75</v>
      </c>
      <c r="B4" s="17" t="s">
        <v>76</v>
      </c>
      <c r="C4" s="17"/>
      <c r="D4" s="2" t="s">
        <v>74</v>
      </c>
      <c r="E4" s="2" t="s">
        <v>72</v>
      </c>
      <c r="F4" s="2" t="s">
        <v>73</v>
      </c>
    </row>
    <row r="5" spans="1:6" x14ac:dyDescent="0.35">
      <c r="A5" s="6" t="s">
        <v>66</v>
      </c>
      <c r="B5" s="22">
        <f>B3*0.15</f>
        <v>0</v>
      </c>
      <c r="C5" s="30"/>
      <c r="D5" s="1" t="s">
        <v>69</v>
      </c>
      <c r="E5" s="23">
        <f>B5*0.2</f>
        <v>0</v>
      </c>
      <c r="F5" s="23">
        <f>B5*0.3</f>
        <v>0</v>
      </c>
    </row>
    <row r="6" spans="1:6" x14ac:dyDescent="0.35">
      <c r="A6" s="6" t="s">
        <v>68</v>
      </c>
      <c r="B6" s="23">
        <f>B3*0.225</f>
        <v>0</v>
      </c>
      <c r="C6" s="31"/>
      <c r="D6" s="1" t="s">
        <v>70</v>
      </c>
      <c r="E6" s="23">
        <f>B6*0.2</f>
        <v>0</v>
      </c>
      <c r="F6" s="23">
        <f>B6*0.3</f>
        <v>0</v>
      </c>
    </row>
    <row r="7" spans="1:6" x14ac:dyDescent="0.35">
      <c r="A7" s="6" t="s">
        <v>67</v>
      </c>
      <c r="B7" s="23">
        <f>B3*0.3</f>
        <v>0</v>
      </c>
      <c r="C7" s="31"/>
      <c r="D7" s="1" t="s">
        <v>71</v>
      </c>
      <c r="E7" s="23">
        <f>B7*0.2</f>
        <v>0</v>
      </c>
      <c r="F7" s="23">
        <f>B7*0.3</f>
        <v>0</v>
      </c>
    </row>
    <row r="8" spans="1:6" x14ac:dyDescent="0.35">
      <c r="A8" s="14"/>
      <c r="B8" s="15"/>
      <c r="C8" s="12"/>
      <c r="D8" s="16"/>
      <c r="E8" s="15"/>
      <c r="F8" s="15"/>
    </row>
    <row r="9" spans="1:6" x14ac:dyDescent="0.35">
      <c r="A9" s="24" t="s">
        <v>37</v>
      </c>
      <c r="B9" s="15"/>
      <c r="C9" s="12"/>
      <c r="D9" s="16"/>
      <c r="E9" s="15"/>
      <c r="F9" s="15"/>
    </row>
    <row r="10" spans="1:6" x14ac:dyDescent="0.35">
      <c r="A10" s="1" t="s">
        <v>78</v>
      </c>
      <c r="B10" s="8">
        <f>'Input Worksheet'!B38*'Input Worksheet'!E3</f>
        <v>0</v>
      </c>
      <c r="C10" s="32"/>
      <c r="D10" s="16"/>
      <c r="E10" s="15"/>
      <c r="F10" s="15"/>
    </row>
    <row r="11" spans="1:6" x14ac:dyDescent="0.35">
      <c r="A11" s="1" t="s">
        <v>77</v>
      </c>
      <c r="B11" s="19">
        <f>'Input Worksheet'!D40</f>
        <v>0</v>
      </c>
      <c r="C11" s="33"/>
      <c r="D11" s="16"/>
      <c r="E11" s="15"/>
      <c r="F11" s="15"/>
    </row>
    <row r="12" spans="1:6" x14ac:dyDescent="0.35">
      <c r="A12" s="1" t="s">
        <v>55</v>
      </c>
      <c r="B12" s="8">
        <f>B10*B11</f>
        <v>0</v>
      </c>
      <c r="C12" s="32"/>
      <c r="D12" s="16"/>
      <c r="E12" s="15"/>
      <c r="F12" s="15"/>
    </row>
    <row r="13" spans="1:6" x14ac:dyDescent="0.35">
      <c r="A13" s="1" t="s">
        <v>57</v>
      </c>
      <c r="B13" s="20">
        <f>B12/3600</f>
        <v>0</v>
      </c>
      <c r="C13" s="34"/>
      <c r="D13" s="16"/>
      <c r="E13" s="15"/>
      <c r="F13" s="15"/>
    </row>
    <row r="14" spans="1:6" x14ac:dyDescent="0.35">
      <c r="A14" s="1" t="s">
        <v>86</v>
      </c>
      <c r="B14" s="7">
        <f>'Input Worksheet'!B41</f>
        <v>0</v>
      </c>
      <c r="C14" s="27"/>
      <c r="D14" s="16"/>
      <c r="E14" s="15"/>
      <c r="F14" s="15"/>
    </row>
    <row r="15" spans="1:6" x14ac:dyDescent="0.35">
      <c r="A15" s="1" t="s">
        <v>59</v>
      </c>
      <c r="B15" s="7">
        <f>B13*B14</f>
        <v>0</v>
      </c>
      <c r="C15" s="27"/>
      <c r="D15" s="16"/>
      <c r="E15" s="15"/>
      <c r="F15" s="15"/>
    </row>
    <row r="16" spans="1:6" x14ac:dyDescent="0.35">
      <c r="A16" s="1" t="s">
        <v>84</v>
      </c>
      <c r="B16" s="19">
        <f>'Input Worksheet'!E40</f>
        <v>0</v>
      </c>
      <c r="C16" s="33"/>
      <c r="D16" s="16"/>
      <c r="E16" s="15"/>
      <c r="F16" s="15"/>
    </row>
    <row r="17" spans="1:6" x14ac:dyDescent="0.35">
      <c r="A17" s="1" t="s">
        <v>56</v>
      </c>
      <c r="B17" s="8">
        <f>B10*B16</f>
        <v>0</v>
      </c>
      <c r="C17" s="32"/>
      <c r="D17" s="16"/>
      <c r="E17" s="15"/>
      <c r="F17" s="15"/>
    </row>
    <row r="18" spans="1:6" x14ac:dyDescent="0.35">
      <c r="A18" s="1" t="s">
        <v>58</v>
      </c>
      <c r="B18" s="20">
        <f>B17/3600</f>
        <v>0</v>
      </c>
      <c r="C18" s="34"/>
      <c r="D18" s="16"/>
      <c r="E18" s="15"/>
      <c r="F18" s="15"/>
    </row>
    <row r="19" spans="1:6" x14ac:dyDescent="0.35">
      <c r="A19" s="1" t="s">
        <v>85</v>
      </c>
      <c r="B19" s="7">
        <f>'Input Worksheet'!B41</f>
        <v>0</v>
      </c>
      <c r="C19" s="27"/>
      <c r="D19" s="16"/>
      <c r="E19" s="15"/>
      <c r="F19" s="15"/>
    </row>
    <row r="20" spans="1:6" x14ac:dyDescent="0.35">
      <c r="A20" s="1" t="s">
        <v>60</v>
      </c>
      <c r="B20" s="7">
        <f>B18*B19</f>
        <v>0</v>
      </c>
      <c r="C20" s="27"/>
      <c r="D20" s="16"/>
      <c r="E20" s="15"/>
      <c r="F20" s="15"/>
    </row>
    <row r="21" spans="1:6" x14ac:dyDescent="0.35">
      <c r="A21" s="3" t="s">
        <v>87</v>
      </c>
      <c r="B21" s="21">
        <f>B15-B20</f>
        <v>0</v>
      </c>
      <c r="C21" s="27"/>
    </row>
    <row r="22" spans="1:6" x14ac:dyDescent="0.35">
      <c r="A22" s="26"/>
      <c r="B22" s="27"/>
      <c r="C22" s="27"/>
    </row>
    <row r="23" spans="1:6" x14ac:dyDescent="0.35">
      <c r="A23" s="24" t="s">
        <v>92</v>
      </c>
      <c r="B23" s="15"/>
      <c r="C23" s="12"/>
      <c r="D23" s="24" t="s">
        <v>93</v>
      </c>
      <c r="E23" s="15"/>
    </row>
    <row r="24" spans="1:6" x14ac:dyDescent="0.35">
      <c r="A24" s="1" t="s">
        <v>95</v>
      </c>
      <c r="B24" s="8">
        <f>'Input Worksheet'!B52*'Input Worksheet'!E3</f>
        <v>0</v>
      </c>
      <c r="C24" s="35"/>
      <c r="D24" s="1" t="s">
        <v>110</v>
      </c>
      <c r="E24" s="8">
        <f>'Input Worksheet'!B64*'Input Worksheet'!E3</f>
        <v>0</v>
      </c>
    </row>
    <row r="25" spans="1:6" x14ac:dyDescent="0.35">
      <c r="A25" s="1" t="s">
        <v>77</v>
      </c>
      <c r="B25" s="19">
        <f>'Input Worksheet'!E12</f>
        <v>37.299999999999997</v>
      </c>
      <c r="C25" s="36"/>
      <c r="D25" s="1" t="s">
        <v>77</v>
      </c>
      <c r="E25" s="19">
        <v>66.599999999999994</v>
      </c>
    </row>
    <row r="26" spans="1:6" x14ac:dyDescent="0.35">
      <c r="A26" s="1" t="s">
        <v>55</v>
      </c>
      <c r="B26" s="8">
        <f>B24*B25</f>
        <v>0</v>
      </c>
      <c r="C26" s="35"/>
      <c r="D26" s="1" t="s">
        <v>55</v>
      </c>
      <c r="E26" s="8">
        <f>E24*E25</f>
        <v>0</v>
      </c>
    </row>
    <row r="27" spans="1:6" x14ac:dyDescent="0.35">
      <c r="A27" s="1" t="s">
        <v>57</v>
      </c>
      <c r="B27" s="20">
        <f>B26/3600</f>
        <v>0</v>
      </c>
      <c r="C27" s="37"/>
      <c r="D27" s="1" t="s">
        <v>57</v>
      </c>
      <c r="E27" s="20">
        <f>E26/3600</f>
        <v>0</v>
      </c>
    </row>
    <row r="28" spans="1:6" x14ac:dyDescent="0.35">
      <c r="A28" s="1" t="s">
        <v>86</v>
      </c>
      <c r="B28" s="7">
        <f>'Input Worksheet'!B15</f>
        <v>0</v>
      </c>
      <c r="C28" s="38"/>
      <c r="D28" s="1" t="s">
        <v>86</v>
      </c>
      <c r="E28" s="7">
        <f>'Input Worksheet'!B15</f>
        <v>0</v>
      </c>
    </row>
    <row r="29" spans="1:6" x14ac:dyDescent="0.35">
      <c r="A29" s="1" t="s">
        <v>59</v>
      </c>
      <c r="B29" s="7">
        <f>B27*B28</f>
        <v>0</v>
      </c>
      <c r="C29" s="38"/>
      <c r="D29" s="1" t="s">
        <v>59</v>
      </c>
      <c r="E29" s="7">
        <f>E27*E28</f>
        <v>0</v>
      </c>
    </row>
    <row r="30" spans="1:6" x14ac:dyDescent="0.35">
      <c r="A30" s="1" t="s">
        <v>84</v>
      </c>
      <c r="B30" s="19">
        <f>'Input Worksheet'!F12</f>
        <v>13.85</v>
      </c>
      <c r="C30" s="36"/>
      <c r="D30" s="1" t="s">
        <v>84</v>
      </c>
      <c r="E30" s="19">
        <v>15.9</v>
      </c>
    </row>
    <row r="31" spans="1:6" x14ac:dyDescent="0.35">
      <c r="A31" s="1" t="s">
        <v>56</v>
      </c>
      <c r="B31" s="8">
        <f>B24*B30</f>
        <v>0</v>
      </c>
      <c r="C31" s="35"/>
      <c r="D31" s="1" t="s">
        <v>56</v>
      </c>
      <c r="E31" s="8">
        <f>E24*E30</f>
        <v>0</v>
      </c>
    </row>
    <row r="32" spans="1:6" x14ac:dyDescent="0.35">
      <c r="A32" s="1" t="s">
        <v>58</v>
      </c>
      <c r="B32" s="20">
        <f>B31/3600</f>
        <v>0</v>
      </c>
      <c r="C32" s="37"/>
      <c r="D32" s="1" t="s">
        <v>58</v>
      </c>
      <c r="E32" s="20">
        <f>E31/3600</f>
        <v>0</v>
      </c>
    </row>
    <row r="33" spans="1:5" x14ac:dyDescent="0.35">
      <c r="A33" s="1" t="s">
        <v>85</v>
      </c>
      <c r="B33" s="7">
        <f>'Input Worksheet'!B15</f>
        <v>0</v>
      </c>
      <c r="C33" s="38"/>
      <c r="D33" s="1" t="s">
        <v>85</v>
      </c>
      <c r="E33" s="7">
        <f>'Input Worksheet'!B15</f>
        <v>0</v>
      </c>
    </row>
    <row r="34" spans="1:5" x14ac:dyDescent="0.35">
      <c r="A34" s="1" t="s">
        <v>60</v>
      </c>
      <c r="B34" s="7">
        <f>B32*B33</f>
        <v>0</v>
      </c>
      <c r="C34" s="38"/>
      <c r="D34" s="1" t="s">
        <v>60</v>
      </c>
      <c r="E34" s="7">
        <f>E32*E33</f>
        <v>0</v>
      </c>
    </row>
    <row r="35" spans="1:5" x14ac:dyDescent="0.35">
      <c r="A35" s="3" t="s">
        <v>96</v>
      </c>
      <c r="B35" s="21">
        <f>B29-B34</f>
        <v>0</v>
      </c>
      <c r="C35" s="38"/>
      <c r="D35" s="3" t="s">
        <v>107</v>
      </c>
      <c r="E35" s="21">
        <f>E29-E34</f>
        <v>0</v>
      </c>
    </row>
    <row r="36" spans="1:5" x14ac:dyDescent="0.35">
      <c r="A36" s="26"/>
      <c r="B36" s="27"/>
      <c r="C36" s="27"/>
    </row>
    <row r="37" spans="1:5" x14ac:dyDescent="0.35">
      <c r="A37" s="24" t="s">
        <v>120</v>
      </c>
      <c r="B37" s="15"/>
      <c r="C37" s="28"/>
    </row>
    <row r="38" spans="1:5" x14ac:dyDescent="0.35">
      <c r="A38" s="1" t="s">
        <v>119</v>
      </c>
      <c r="B38" s="8">
        <f>'Input Worksheet'!B86*'Input Worksheet'!E3</f>
        <v>7040</v>
      </c>
      <c r="C38" s="28"/>
    </row>
    <row r="39" spans="1:5" x14ac:dyDescent="0.35">
      <c r="A39" s="1" t="s">
        <v>77</v>
      </c>
      <c r="B39" s="19">
        <f>'Input Worksheet'!B89</f>
        <v>0</v>
      </c>
      <c r="C39" s="28"/>
    </row>
    <row r="40" spans="1:5" x14ac:dyDescent="0.35">
      <c r="A40" s="1" t="s">
        <v>55</v>
      </c>
      <c r="B40" s="8">
        <f>B38*B39</f>
        <v>0</v>
      </c>
      <c r="C40" s="28"/>
    </row>
    <row r="41" spans="1:5" x14ac:dyDescent="0.35">
      <c r="A41" s="1" t="s">
        <v>57</v>
      </c>
      <c r="B41" s="20">
        <f>B40/3600</f>
        <v>0</v>
      </c>
      <c r="C41" s="28"/>
    </row>
    <row r="42" spans="1:5" x14ac:dyDescent="0.35">
      <c r="A42" s="1" t="s">
        <v>86</v>
      </c>
      <c r="B42" s="7">
        <f>'Input Worksheet'!B11</f>
        <v>0</v>
      </c>
      <c r="C42" s="28"/>
    </row>
    <row r="43" spans="1:5" x14ac:dyDescent="0.35">
      <c r="A43" s="1" t="s">
        <v>59</v>
      </c>
      <c r="B43" s="7">
        <f>B41*B42</f>
        <v>0</v>
      </c>
      <c r="C43" s="28"/>
    </row>
    <row r="44" spans="1:5" x14ac:dyDescent="0.35">
      <c r="A44" s="1" t="s">
        <v>84</v>
      </c>
      <c r="B44" s="19">
        <v>15.9</v>
      </c>
      <c r="C44" s="28"/>
    </row>
    <row r="45" spans="1:5" x14ac:dyDescent="0.35">
      <c r="A45" s="1" t="s">
        <v>56</v>
      </c>
      <c r="B45" s="8">
        <f>B38*B44</f>
        <v>111936</v>
      </c>
      <c r="C45" s="28"/>
      <c r="D45" s="111"/>
    </row>
    <row r="46" spans="1:5" x14ac:dyDescent="0.35">
      <c r="A46" s="1" t="s">
        <v>58</v>
      </c>
      <c r="B46" s="20">
        <f>B45/3600</f>
        <v>31.093333333333334</v>
      </c>
      <c r="C46" s="28"/>
    </row>
    <row r="47" spans="1:5" x14ac:dyDescent="0.35">
      <c r="A47" s="1" t="s">
        <v>85</v>
      </c>
      <c r="B47" s="7">
        <f>'Input Worksheet'!B11</f>
        <v>0</v>
      </c>
      <c r="C47" s="28"/>
    </row>
    <row r="48" spans="1:5" x14ac:dyDescent="0.35">
      <c r="A48" s="1" t="s">
        <v>60</v>
      </c>
      <c r="B48" s="7">
        <f>B46*B47</f>
        <v>0</v>
      </c>
      <c r="C48" s="28"/>
    </row>
    <row r="49" spans="1:3" x14ac:dyDescent="0.35">
      <c r="A49" s="3" t="s">
        <v>121</v>
      </c>
      <c r="B49" s="21">
        <f>B43-B48</f>
        <v>0</v>
      </c>
      <c r="C49" s="28"/>
    </row>
    <row r="50" spans="1:3" x14ac:dyDescent="0.35">
      <c r="A50" s="26"/>
      <c r="B50" s="27"/>
      <c r="C50" s="27"/>
    </row>
    <row r="51" spans="1:3" x14ac:dyDescent="0.35">
      <c r="A51" s="111" t="s">
        <v>167</v>
      </c>
      <c r="B51" s="27"/>
      <c r="C51" s="27"/>
    </row>
    <row r="52" spans="1:3" x14ac:dyDescent="0.35">
      <c r="A52" s="26"/>
      <c r="B52" s="27"/>
      <c r="C52" s="27"/>
    </row>
    <row r="53" spans="1:3" x14ac:dyDescent="0.35">
      <c r="A53" s="26"/>
      <c r="B53" s="27"/>
      <c r="C53" s="27"/>
    </row>
    <row r="54" spans="1:3" x14ac:dyDescent="0.35">
      <c r="A54" s="26"/>
      <c r="B54" s="27"/>
      <c r="C54" s="27"/>
    </row>
    <row r="55" spans="1:3" x14ac:dyDescent="0.35">
      <c r="A55" s="26"/>
      <c r="B55" s="27"/>
      <c r="C55" s="27"/>
    </row>
    <row r="56" spans="1:3" x14ac:dyDescent="0.35">
      <c r="A56" s="26"/>
      <c r="B56" s="27"/>
      <c r="C56" s="27"/>
    </row>
    <row r="57" spans="1:3" x14ac:dyDescent="0.35">
      <c r="A57" s="26"/>
      <c r="B57" s="27"/>
      <c r="C57" s="27"/>
    </row>
    <row r="58" spans="1:3" x14ac:dyDescent="0.35">
      <c r="A58" s="26"/>
      <c r="B58" s="27"/>
      <c r="C58" s="27"/>
    </row>
    <row r="59" spans="1:3" x14ac:dyDescent="0.35">
      <c r="A59" s="26"/>
      <c r="B59" s="27"/>
      <c r="C59" s="27"/>
    </row>
    <row r="60" spans="1:3" x14ac:dyDescent="0.35">
      <c r="A60" s="26"/>
      <c r="B60" s="27"/>
      <c r="C60" s="27"/>
    </row>
    <row r="61" spans="1:3" x14ac:dyDescent="0.35">
      <c r="A61" s="26"/>
      <c r="B61" s="27"/>
      <c r="C61" s="27"/>
    </row>
    <row r="62" spans="1:3" x14ac:dyDescent="0.35">
      <c r="A62" s="26"/>
      <c r="B62" s="27"/>
      <c r="C62" s="27"/>
    </row>
    <row r="63" spans="1:3" x14ac:dyDescent="0.35">
      <c r="A63" s="26"/>
      <c r="B63" s="27"/>
      <c r="C63" s="27"/>
    </row>
    <row r="64" spans="1:3" x14ac:dyDescent="0.35">
      <c r="A64" s="26"/>
      <c r="B64" s="27"/>
      <c r="C64" s="27"/>
    </row>
    <row r="65" spans="1:3" x14ac:dyDescent="0.35">
      <c r="A65" s="26"/>
      <c r="B65" s="27"/>
      <c r="C65" s="27"/>
    </row>
    <row r="66" spans="1:3" x14ac:dyDescent="0.35">
      <c r="A66" s="26"/>
      <c r="B66" s="27"/>
      <c r="C66" s="27"/>
    </row>
    <row r="67" spans="1:3" x14ac:dyDescent="0.35">
      <c r="A67" s="26"/>
      <c r="B67" s="27"/>
      <c r="C67" s="27"/>
    </row>
    <row r="68" spans="1:3" x14ac:dyDescent="0.35">
      <c r="A68" s="26"/>
      <c r="B68" s="27"/>
      <c r="C68" s="27"/>
    </row>
    <row r="69" spans="1:3" x14ac:dyDescent="0.35">
      <c r="A69" s="26"/>
      <c r="B69" s="27"/>
      <c r="C69" s="27"/>
    </row>
    <row r="70" spans="1:3" x14ac:dyDescent="0.35">
      <c r="A70" s="26"/>
      <c r="B70" s="27"/>
      <c r="C70" s="27"/>
    </row>
    <row r="71" spans="1:3" x14ac:dyDescent="0.35">
      <c r="A71" s="26"/>
      <c r="B71" s="27"/>
      <c r="C71" s="27"/>
    </row>
    <row r="72" spans="1:3" x14ac:dyDescent="0.35">
      <c r="A72" s="26"/>
      <c r="B72" s="27"/>
      <c r="C72" s="27"/>
    </row>
    <row r="73" spans="1:3" x14ac:dyDescent="0.35">
      <c r="A73" s="26"/>
      <c r="B73" s="27"/>
      <c r="C73" s="27"/>
    </row>
    <row r="74" spans="1:3" x14ac:dyDescent="0.35">
      <c r="A74" s="26"/>
      <c r="B74" s="27"/>
      <c r="C74" s="27"/>
    </row>
    <row r="75" spans="1:3" x14ac:dyDescent="0.35">
      <c r="A75" s="26"/>
      <c r="B75" s="27"/>
      <c r="C75" s="27"/>
    </row>
    <row r="76" spans="1:3" x14ac:dyDescent="0.35">
      <c r="A76" s="26"/>
      <c r="B76" s="27"/>
      <c r="C76" s="27"/>
    </row>
    <row r="77" spans="1:3" x14ac:dyDescent="0.35">
      <c r="A77" s="26"/>
      <c r="B77" s="27"/>
      <c r="C77" s="27"/>
    </row>
    <row r="78" spans="1:3" x14ac:dyDescent="0.35">
      <c r="A78" s="26"/>
      <c r="B78" s="27"/>
      <c r="C78" s="27"/>
    </row>
    <row r="79" spans="1:3" x14ac:dyDescent="0.35">
      <c r="A79" s="26"/>
      <c r="B79" s="27"/>
      <c r="C79" s="27"/>
    </row>
    <row r="80" spans="1:3" x14ac:dyDescent="0.35">
      <c r="A80" s="26"/>
      <c r="B80" s="27"/>
      <c r="C80" s="27"/>
    </row>
    <row r="81" spans="1:3" x14ac:dyDescent="0.35">
      <c r="A81" s="26"/>
      <c r="B81" s="27"/>
      <c r="C81" s="27"/>
    </row>
    <row r="82" spans="1:3" x14ac:dyDescent="0.35">
      <c r="A82" s="26"/>
      <c r="B82" s="27"/>
      <c r="C82" s="27"/>
    </row>
    <row r="83" spans="1:3" x14ac:dyDescent="0.35">
      <c r="A83" s="26"/>
      <c r="B83" s="27"/>
      <c r="C83" s="27"/>
    </row>
    <row r="84" spans="1:3" x14ac:dyDescent="0.35">
      <c r="A84" s="26"/>
      <c r="B84" s="27"/>
      <c r="C84" s="27"/>
    </row>
    <row r="85" spans="1:3" x14ac:dyDescent="0.35">
      <c r="A85" s="26"/>
      <c r="B85" s="27"/>
      <c r="C85" s="27"/>
    </row>
    <row r="86" spans="1:3" x14ac:dyDescent="0.35">
      <c r="A86" s="26"/>
      <c r="B86" s="27"/>
      <c r="C86" s="27"/>
    </row>
    <row r="87" spans="1:3" x14ac:dyDescent="0.35">
      <c r="A87" s="26"/>
      <c r="B87" s="27"/>
      <c r="C87" s="27"/>
    </row>
    <row r="88" spans="1:3" x14ac:dyDescent="0.35">
      <c r="A88" s="26"/>
      <c r="B88" s="27"/>
      <c r="C88" s="27"/>
    </row>
    <row r="89" spans="1:3" x14ac:dyDescent="0.35">
      <c r="A89" s="26"/>
      <c r="B89" s="27"/>
      <c r="C89" s="27"/>
    </row>
    <row r="90" spans="1:3" x14ac:dyDescent="0.35">
      <c r="A90" s="26"/>
      <c r="B90" s="27"/>
      <c r="C90" s="27"/>
    </row>
    <row r="91" spans="1:3" x14ac:dyDescent="0.35">
      <c r="A91" s="26"/>
      <c r="B91" s="27"/>
      <c r="C91" s="27"/>
    </row>
    <row r="92" spans="1:3" x14ac:dyDescent="0.35">
      <c r="A92" s="26"/>
      <c r="B92" s="27"/>
      <c r="C92" s="27"/>
    </row>
    <row r="93" spans="1:3" x14ac:dyDescent="0.35">
      <c r="A93" s="26"/>
      <c r="B93" s="27"/>
      <c r="C93" s="27"/>
    </row>
    <row r="94" spans="1:3" x14ac:dyDescent="0.35">
      <c r="A94" s="26"/>
      <c r="B94" s="27"/>
      <c r="C94" s="27"/>
    </row>
    <row r="95" spans="1:3" x14ac:dyDescent="0.35">
      <c r="A95" s="26"/>
      <c r="B95" s="27"/>
      <c r="C95" s="27"/>
    </row>
    <row r="96" spans="1:3" x14ac:dyDescent="0.35">
      <c r="A96" s="26"/>
      <c r="B96" s="27"/>
      <c r="C96" s="27"/>
    </row>
    <row r="97" spans="1:3" x14ac:dyDescent="0.35">
      <c r="A97" s="26"/>
      <c r="B97" s="27"/>
      <c r="C97" s="27"/>
    </row>
    <row r="98" spans="1:3" x14ac:dyDescent="0.35">
      <c r="A98" s="26"/>
      <c r="B98" s="27"/>
      <c r="C98" s="27"/>
    </row>
    <row r="99" spans="1:3" x14ac:dyDescent="0.35">
      <c r="A99" s="26"/>
      <c r="B99" s="27"/>
      <c r="C99" s="27"/>
    </row>
    <row r="100" spans="1:3" x14ac:dyDescent="0.35">
      <c r="A100" s="26"/>
      <c r="B100" s="27"/>
      <c r="C100" s="27"/>
    </row>
    <row r="101" spans="1:3" x14ac:dyDescent="0.35">
      <c r="A101" s="26"/>
      <c r="B101" s="27"/>
      <c r="C101" s="27"/>
    </row>
    <row r="102" spans="1:3" x14ac:dyDescent="0.35">
      <c r="A102" s="26"/>
      <c r="B102" s="27"/>
      <c r="C102" s="27"/>
    </row>
    <row r="103" spans="1:3" x14ac:dyDescent="0.35">
      <c r="A103" s="26"/>
      <c r="B103" s="27"/>
      <c r="C103" s="27"/>
    </row>
    <row r="104" spans="1:3" x14ac:dyDescent="0.35">
      <c r="A104" s="26"/>
      <c r="B104" s="27"/>
      <c r="C104" s="27"/>
    </row>
    <row r="105" spans="1:3" x14ac:dyDescent="0.35">
      <c r="A105" s="26"/>
      <c r="B105" s="27"/>
      <c r="C105" s="27"/>
    </row>
    <row r="106" spans="1:3" x14ac:dyDescent="0.35">
      <c r="A106" s="26"/>
      <c r="B106" s="27"/>
      <c r="C106" s="27"/>
    </row>
    <row r="107" spans="1:3" x14ac:dyDescent="0.35">
      <c r="A107" s="26"/>
      <c r="B107" s="27"/>
      <c r="C107" s="27"/>
    </row>
    <row r="108" spans="1:3" x14ac:dyDescent="0.35">
      <c r="A108" s="26"/>
      <c r="B108" s="27"/>
      <c r="C108" s="27"/>
    </row>
    <row r="109" spans="1:3" x14ac:dyDescent="0.35">
      <c r="A109" s="26"/>
      <c r="B109" s="27"/>
      <c r="C109" s="27"/>
    </row>
    <row r="110" spans="1:3" x14ac:dyDescent="0.35">
      <c r="A110" s="26"/>
      <c r="B110" s="27"/>
      <c r="C110" s="27"/>
    </row>
    <row r="111" spans="1:3" x14ac:dyDescent="0.35">
      <c r="A111" s="26"/>
      <c r="B111" s="27"/>
      <c r="C111" s="27"/>
    </row>
    <row r="112" spans="1:3" x14ac:dyDescent="0.35">
      <c r="A112" s="26"/>
      <c r="B112" s="27"/>
      <c r="C112" s="27"/>
    </row>
    <row r="113" spans="1:3" x14ac:dyDescent="0.35">
      <c r="A113" s="26"/>
      <c r="B113" s="27"/>
      <c r="C113" s="27"/>
    </row>
    <row r="114" spans="1:3" x14ac:dyDescent="0.35">
      <c r="A114" s="26"/>
      <c r="B114" s="27"/>
      <c r="C114" s="27"/>
    </row>
    <row r="115" spans="1:3" x14ac:dyDescent="0.35">
      <c r="A115" s="26"/>
      <c r="B115" s="27"/>
      <c r="C115" s="27"/>
    </row>
    <row r="116" spans="1:3" x14ac:dyDescent="0.35">
      <c r="A116" s="26"/>
      <c r="B116" s="27"/>
      <c r="C116" s="27"/>
    </row>
    <row r="117" spans="1:3" x14ac:dyDescent="0.35">
      <c r="A117" s="26"/>
      <c r="B117" s="27"/>
      <c r="C117" s="27"/>
    </row>
    <row r="118" spans="1:3" x14ac:dyDescent="0.35">
      <c r="A118" s="26"/>
      <c r="B118" s="27"/>
      <c r="C118" s="27"/>
    </row>
    <row r="119" spans="1:3" x14ac:dyDescent="0.35">
      <c r="A119" s="26"/>
      <c r="B119" s="27"/>
      <c r="C119" s="27"/>
    </row>
    <row r="120" spans="1:3" x14ac:dyDescent="0.35">
      <c r="A120" s="26"/>
      <c r="B120" s="27"/>
      <c r="C120" s="27"/>
    </row>
    <row r="121" spans="1:3" x14ac:dyDescent="0.35">
      <c r="A121" s="26"/>
      <c r="B121" s="27"/>
      <c r="C121" s="27"/>
    </row>
    <row r="122" spans="1:3" x14ac:dyDescent="0.35">
      <c r="A122" s="26"/>
      <c r="B122" s="27"/>
      <c r="C122" s="27"/>
    </row>
    <row r="123" spans="1:3" x14ac:dyDescent="0.35">
      <c r="A123" s="26"/>
      <c r="B123" s="27"/>
      <c r="C123" s="27"/>
    </row>
    <row r="124" spans="1:3" x14ac:dyDescent="0.35">
      <c r="A124" s="26"/>
      <c r="B124" s="27"/>
      <c r="C124" s="27"/>
    </row>
    <row r="125" spans="1:3" x14ac:dyDescent="0.35">
      <c r="A125" s="26"/>
      <c r="B125" s="27"/>
      <c r="C125" s="27"/>
    </row>
    <row r="126" spans="1:3" x14ac:dyDescent="0.35">
      <c r="A126" s="26"/>
      <c r="B126" s="27"/>
      <c r="C126" s="27"/>
    </row>
    <row r="127" spans="1:3" x14ac:dyDescent="0.35">
      <c r="A127" s="26"/>
      <c r="B127" s="27"/>
      <c r="C127" s="27"/>
    </row>
    <row r="128" spans="1:3" x14ac:dyDescent="0.35">
      <c r="A128" s="26"/>
      <c r="B128" s="27"/>
      <c r="C128" s="27"/>
    </row>
    <row r="130" spans="1:3" x14ac:dyDescent="0.35">
      <c r="A130" s="9" t="s">
        <v>64</v>
      </c>
    </row>
    <row r="131" spans="1:3" x14ac:dyDescent="0.35">
      <c r="A131" s="11" t="s">
        <v>88</v>
      </c>
      <c r="B131" s="25" t="e">
        <f>'Input Worksheet'!#REF!/12</f>
        <v>#REF!</v>
      </c>
      <c r="C131" s="25"/>
    </row>
    <row r="132" spans="1:3" x14ac:dyDescent="0.35">
      <c r="A132" t="s">
        <v>51</v>
      </c>
    </row>
    <row r="133" spans="1:3" x14ac:dyDescent="0.35">
      <c r="A133" t="s">
        <v>77</v>
      </c>
    </row>
    <row r="134" spans="1:3" x14ac:dyDescent="0.35">
      <c r="A134" t="s">
        <v>55</v>
      </c>
    </row>
    <row r="135" spans="1:3" x14ac:dyDescent="0.35">
      <c r="A135" t="s">
        <v>57</v>
      </c>
    </row>
    <row r="136" spans="1:3" x14ac:dyDescent="0.35">
      <c r="A136" t="s">
        <v>54</v>
      </c>
    </row>
    <row r="137" spans="1:3" x14ac:dyDescent="0.35">
      <c r="A137" t="s">
        <v>59</v>
      </c>
    </row>
    <row r="138" spans="1:3" x14ac:dyDescent="0.35">
      <c r="A138" t="s">
        <v>56</v>
      </c>
    </row>
    <row r="139" spans="1:3" x14ac:dyDescent="0.35">
      <c r="A139" t="s">
        <v>58</v>
      </c>
    </row>
    <row r="140" spans="1:3" x14ac:dyDescent="0.35">
      <c r="A140" t="s">
        <v>60</v>
      </c>
    </row>
    <row r="141" spans="1:3" x14ac:dyDescent="0.35">
      <c r="A141" t="s">
        <v>61</v>
      </c>
    </row>
    <row r="143" spans="1:3" x14ac:dyDescent="0.35">
      <c r="A143" s="9" t="s">
        <v>62</v>
      </c>
    </row>
    <row r="155" spans="1:1" x14ac:dyDescent="0.35">
      <c r="A155" s="9" t="s">
        <v>52</v>
      </c>
    </row>
    <row r="156" spans="1:1" x14ac:dyDescent="0.35">
      <c r="A156" t="s">
        <v>50</v>
      </c>
    </row>
    <row r="157" spans="1:1" x14ac:dyDescent="0.35">
      <c r="A157" t="s">
        <v>51</v>
      </c>
    </row>
    <row r="158" spans="1:1" x14ac:dyDescent="0.35">
      <c r="A158" t="s">
        <v>53</v>
      </c>
    </row>
    <row r="159" spans="1:1" x14ac:dyDescent="0.35">
      <c r="A159" t="s">
        <v>55</v>
      </c>
    </row>
    <row r="160" spans="1:1" x14ac:dyDescent="0.35">
      <c r="A160" t="s">
        <v>57</v>
      </c>
    </row>
    <row r="161" spans="1:1" x14ac:dyDescent="0.35">
      <c r="A161" t="s">
        <v>54</v>
      </c>
    </row>
    <row r="162" spans="1:1" x14ac:dyDescent="0.35">
      <c r="A162" t="s">
        <v>59</v>
      </c>
    </row>
    <row r="163" spans="1:1" x14ac:dyDescent="0.35">
      <c r="A163" t="s">
        <v>56</v>
      </c>
    </row>
    <row r="164" spans="1:1" x14ac:dyDescent="0.35">
      <c r="A164" t="s">
        <v>58</v>
      </c>
    </row>
    <row r="165" spans="1:1" x14ac:dyDescent="0.35">
      <c r="A165" t="s">
        <v>60</v>
      </c>
    </row>
    <row r="166" spans="1:1" x14ac:dyDescent="0.35">
      <c r="A166" t="s">
        <v>61</v>
      </c>
    </row>
    <row r="182" spans="1:1" x14ac:dyDescent="0.35">
      <c r="A182" t="s">
        <v>48</v>
      </c>
    </row>
    <row r="191" spans="1:1" x14ac:dyDescent="0.35">
      <c r="A191" t="s">
        <v>36</v>
      </c>
    </row>
    <row r="200" spans="1:1" x14ac:dyDescent="0.35">
      <c r="A200" t="s">
        <v>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A11" sqref="A11"/>
    </sheetView>
  </sheetViews>
  <sheetFormatPr defaultRowHeight="14.5" x14ac:dyDescent="0.35"/>
  <cols>
    <col min="1" max="1" width="78" customWidth="1"/>
    <col min="2" max="2" width="22.81640625" customWidth="1"/>
  </cols>
  <sheetData>
    <row r="1" spans="1:2" x14ac:dyDescent="0.35">
      <c r="A1" s="122" t="s">
        <v>131</v>
      </c>
      <c r="B1" s="122"/>
    </row>
    <row r="2" spans="1:2" x14ac:dyDescent="0.35">
      <c r="A2" s="39" t="s">
        <v>122</v>
      </c>
      <c r="B2" s="1"/>
    </row>
    <row r="3" spans="1:2" x14ac:dyDescent="0.35">
      <c r="A3" s="1" t="s">
        <v>123</v>
      </c>
      <c r="B3" s="1">
        <f>'Input Worksheet'!B86</f>
        <v>320</v>
      </c>
    </row>
    <row r="4" spans="1:2" x14ac:dyDescent="0.35">
      <c r="A4" s="1" t="s">
        <v>124</v>
      </c>
      <c r="B4" s="4">
        <f>'Input Worksheet'!E5</f>
        <v>45</v>
      </c>
    </row>
    <row r="5" spans="1:2" ht="32" customHeight="1" x14ac:dyDescent="0.35">
      <c r="A5" s="40" t="s">
        <v>125</v>
      </c>
      <c r="B5" s="41">
        <f>'Input Worksheet'!E7</f>
        <v>0.98499999999999999</v>
      </c>
    </row>
    <row r="6" spans="1:2" x14ac:dyDescent="0.35">
      <c r="A6" s="1" t="s">
        <v>126</v>
      </c>
      <c r="B6" s="7">
        <f>'Input Worksheet'!E6</f>
        <v>1.1111111111111112</v>
      </c>
    </row>
    <row r="7" spans="1:2" x14ac:dyDescent="0.35">
      <c r="A7" s="1" t="s">
        <v>127</v>
      </c>
      <c r="B7" s="1">
        <f>'Input Worksheet'!E3</f>
        <v>22</v>
      </c>
    </row>
    <row r="8" spans="1:2" ht="15" thickBot="1" x14ac:dyDescent="0.4"/>
    <row r="9" spans="1:2" ht="15" thickBot="1" x14ac:dyDescent="0.4">
      <c r="A9" s="43" t="s">
        <v>150</v>
      </c>
      <c r="B9" s="42">
        <f>(((B3*B4*(99.99%-B5))*B6)*B7)*0.5</f>
        <v>2622.3999999999846</v>
      </c>
    </row>
    <row r="11" spans="1:2" x14ac:dyDescent="0.35">
      <c r="A11" s="111" t="s">
        <v>167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C18" sqref="C18"/>
    </sheetView>
  </sheetViews>
  <sheetFormatPr defaultRowHeight="14.5" x14ac:dyDescent="0.35"/>
  <cols>
    <col min="1" max="1" width="58.81640625" bestFit="1" customWidth="1"/>
    <col min="2" max="2" width="18.08984375" customWidth="1"/>
    <col min="3" max="3" width="20.08984375" customWidth="1"/>
    <col min="4" max="4" width="22" customWidth="1"/>
  </cols>
  <sheetData>
    <row r="1" spans="1:6" ht="15" thickTop="1" x14ac:dyDescent="0.35">
      <c r="A1" s="78" t="s">
        <v>137</v>
      </c>
      <c r="B1" s="83" t="s">
        <v>148</v>
      </c>
      <c r="D1" s="111" t="s">
        <v>167</v>
      </c>
    </row>
    <row r="2" spans="1:6" x14ac:dyDescent="0.35">
      <c r="A2" s="79" t="s">
        <v>132</v>
      </c>
      <c r="B2" s="84">
        <f>'Time &amp; Labor'!B21</f>
        <v>0</v>
      </c>
    </row>
    <row r="3" spans="1:6" x14ac:dyDescent="0.35">
      <c r="A3" s="79" t="s">
        <v>133</v>
      </c>
      <c r="B3" s="84">
        <f>'Time &amp; Labor'!B35</f>
        <v>0</v>
      </c>
    </row>
    <row r="4" spans="1:6" x14ac:dyDescent="0.35">
      <c r="A4" s="79" t="s">
        <v>134</v>
      </c>
      <c r="B4" s="84">
        <f>'Time &amp; Labor'!E35</f>
        <v>0</v>
      </c>
    </row>
    <row r="5" spans="1:6" x14ac:dyDescent="0.35">
      <c r="A5" s="79" t="s">
        <v>135</v>
      </c>
      <c r="B5" s="84">
        <f>'Time &amp; Labor'!B49</f>
        <v>0</v>
      </c>
    </row>
    <row r="6" spans="1:6" ht="15" thickBot="1" x14ac:dyDescent="0.4">
      <c r="A6" s="79" t="s">
        <v>136</v>
      </c>
      <c r="B6" s="87">
        <f>'Drug Cost Savings'!B9</f>
        <v>2622.3999999999846</v>
      </c>
    </row>
    <row r="7" spans="1:6" ht="15.5" thickTop="1" thickBot="1" x14ac:dyDescent="0.4">
      <c r="A7" s="86" t="s">
        <v>138</v>
      </c>
      <c r="B7" s="89">
        <f>SUM(B2:B6)</f>
        <v>2622.3999999999846</v>
      </c>
    </row>
    <row r="8" spans="1:6" ht="15" thickTop="1" x14ac:dyDescent="0.35">
      <c r="A8" s="79"/>
      <c r="B8" s="88"/>
    </row>
    <row r="9" spans="1:6" x14ac:dyDescent="0.35">
      <c r="A9" s="80" t="s">
        <v>147</v>
      </c>
      <c r="B9" s="85" t="s">
        <v>146</v>
      </c>
    </row>
    <row r="10" spans="1:6" ht="14.5" customHeight="1" x14ac:dyDescent="0.35">
      <c r="A10" s="81" t="s">
        <v>140</v>
      </c>
      <c r="B10" s="114" t="s">
        <v>139</v>
      </c>
      <c r="C10" s="123" t="s">
        <v>168</v>
      </c>
      <c r="D10" s="123"/>
      <c r="E10" s="123"/>
      <c r="F10" s="123"/>
    </row>
    <row r="11" spans="1:6" x14ac:dyDescent="0.35">
      <c r="A11" s="79" t="s">
        <v>141</v>
      </c>
      <c r="B11" s="112" t="s">
        <v>139</v>
      </c>
    </row>
    <row r="12" spans="1:6" x14ac:dyDescent="0.35">
      <c r="A12" s="79" t="s">
        <v>142</v>
      </c>
      <c r="B12" s="112" t="s">
        <v>139</v>
      </c>
    </row>
    <row r="13" spans="1:6" x14ac:dyDescent="0.35">
      <c r="A13" s="79" t="s">
        <v>143</v>
      </c>
      <c r="B13" s="112" t="s">
        <v>139</v>
      </c>
    </row>
    <row r="14" spans="1:6" x14ac:dyDescent="0.35">
      <c r="A14" s="79" t="s">
        <v>144</v>
      </c>
      <c r="B14" s="112" t="s">
        <v>139</v>
      </c>
    </row>
    <row r="15" spans="1:6" ht="15" thickBot="1" x14ac:dyDescent="0.4">
      <c r="A15" s="82" t="s">
        <v>145</v>
      </c>
      <c r="B15" s="113" t="s">
        <v>139</v>
      </c>
    </row>
    <row r="16" spans="1:6" ht="15" thickTop="1" x14ac:dyDescent="0.35"/>
    <row r="17" spans="1:1" x14ac:dyDescent="0.35">
      <c r="A17" s="111" t="s">
        <v>167</v>
      </c>
    </row>
  </sheetData>
  <mergeCells count="1">
    <mergeCell ref="C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 Worksheet</vt:lpstr>
      <vt:lpstr>Time &amp; Labor</vt:lpstr>
      <vt:lpstr>Drug Cost Savings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Wilson</dc:creator>
  <cp:lastModifiedBy>veena_387uulq</cp:lastModifiedBy>
  <dcterms:created xsi:type="dcterms:W3CDTF">2016-05-20T21:52:12Z</dcterms:created>
  <dcterms:modified xsi:type="dcterms:W3CDTF">2018-12-26T01:03:08Z</dcterms:modified>
</cp:coreProperties>
</file>